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58664c07f0801834/U P A/"/>
    </mc:Choice>
  </mc:AlternateContent>
  <xr:revisionPtr revIDLastSave="133" documentId="8_{CE5D4C41-EF90-4AE3-BAB3-55660E2AEA5E}" xr6:coauthVersionLast="47" xr6:coauthVersionMax="47" xr10:uidLastSave="{91185C38-A236-474B-AAFD-47B8B1BC9A50}"/>
  <bookViews>
    <workbookView xWindow="-108" yWindow="-108" windowWidth="23256" windowHeight="12456" tabRatio="641" firstSheet="2" activeTab="3" xr2:uid="{00000000-000D-0000-FFFF-FFFF00000000}"/>
  </bookViews>
  <sheets>
    <sheet name="DEMONSTRATIVO" sheetId="1" r:id="rId1"/>
    <sheet name="EXECUÇÃO" sheetId="3" r:id="rId2"/>
    <sheet name="CONCILIAÇÃO" sheetId="2" r:id="rId3"/>
    <sheet name="PAGAMENTOS SANTANDER" sheetId="5" r:id="rId4"/>
    <sheet name="PAGAMENTOS SEDE" sheetId="8" r:id="rId5"/>
    <sheet name="Planilha1" sheetId="6" r:id="rId6"/>
    <sheet name="Cadastros" sheetId="9" r:id="rId7"/>
    <sheet name="FORNECEDORES" sheetId="10" r:id="rId8"/>
  </sheets>
  <definedNames>
    <definedName name="_FilterDatabase" localSheetId="3" hidden="1">'PAGAMENTOS SANTANDER'!$B$2:$J$114</definedName>
    <definedName name="_FilterDatabase" localSheetId="4" hidden="1">'PAGAMENTOS SEDE'!$B$2:$J$13</definedName>
    <definedName name="_xlnm._FilterDatabase" localSheetId="3" hidden="1">'PAGAMENTOS SANTANDER'!$A$7:$T$114</definedName>
    <definedName name="_xlnm.Print_Area" localSheetId="2">CONCILIAÇÃO!$A$1:$M$24</definedName>
    <definedName name="_xlnm.Print_Area" localSheetId="0">DEMONSTRATIVO!$A$1:$E$79</definedName>
    <definedName name="_xlnm.Print_Area" localSheetId="1">EXECUÇÃO!$A$1:$F$62</definedName>
    <definedName name="_xlnm.Print_Area" localSheetId="3">'PAGAMENTOS SANTANDER'!$A$1:$K$125</definedName>
    <definedName name="_xlnm.Print_Area" localSheetId="4">'PAGAMENTOS SEDE'!$A$1:$K$24</definedName>
    <definedName name="cnpj">#REF!</definedName>
    <definedName name="credor">#REF!</definedName>
    <definedName name="Print_Area" localSheetId="2">CONCILIAÇÃO!$A$1:$M$24</definedName>
    <definedName name="Print_Area" localSheetId="0">DEMONSTRATIVO!$A$1:$E$79</definedName>
    <definedName name="Print_Area" localSheetId="1">EXECUÇÃO!$A$1:$F$63</definedName>
    <definedName name="Print_Area" localSheetId="3">'PAGAMENTOS SANTANDER'!$A$1:$K$123</definedName>
    <definedName name="Print_Area" localSheetId="4">'PAGAMENTOS SEDE'!$A$1:$K$23</definedName>
    <definedName name="Print_Titles" localSheetId="3">'PAGAMENTOS SANTANDER'!$1:$7</definedName>
    <definedName name="Print_Titles" localSheetId="4">'PAGAMENTOS SEDE'!$1:$7</definedName>
    <definedName name="_xlnm.Print_Titles" localSheetId="3">'PAGAMENTOS SANTANDER'!$2:$7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D69" i="1"/>
  <c r="D67" i="1"/>
  <c r="D72" i="1"/>
  <c r="B10" i="6" l="1"/>
  <c r="D25" i="3"/>
  <c r="J13" i="8" l="1"/>
  <c r="E51" i="3" l="1"/>
  <c r="D45" i="1"/>
  <c r="E25" i="3" s="1"/>
  <c r="D46" i="1"/>
  <c r="E26" i="3" s="1"/>
  <c r="D47" i="1"/>
  <c r="E27" i="3" s="1"/>
  <c r="D48" i="1"/>
  <c r="E28" i="3" s="1"/>
  <c r="D49" i="1"/>
  <c r="E29" i="3" s="1"/>
  <c r="D50" i="1"/>
  <c r="E30" i="3" s="1"/>
  <c r="D51" i="1"/>
  <c r="E31" i="3" s="1"/>
  <c r="D52" i="1"/>
  <c r="E32" i="3" s="1"/>
  <c r="D53" i="1"/>
  <c r="E33" i="3" s="1"/>
  <c r="D54" i="1"/>
  <c r="E34" i="3" s="1"/>
  <c r="D55" i="1"/>
  <c r="E35" i="3" s="1"/>
  <c r="D56" i="1"/>
  <c r="E36" i="3" s="1"/>
  <c r="D57" i="1"/>
  <c r="E37" i="3" s="1"/>
  <c r="D58" i="1"/>
  <c r="E38" i="3" s="1"/>
  <c r="D59" i="1"/>
  <c r="E39" i="3" s="1"/>
  <c r="D60" i="1"/>
  <c r="E40" i="3" s="1"/>
  <c r="D61" i="1"/>
  <c r="E41" i="3" s="1"/>
  <c r="D62" i="1"/>
  <c r="E42" i="3" s="1"/>
  <c r="D63" i="1"/>
  <c r="E43" i="3" s="1"/>
  <c r="D68" i="1"/>
  <c r="D65" i="1"/>
  <c r="D64" i="1"/>
  <c r="E44" i="3" s="1"/>
  <c r="D44" i="1"/>
  <c r="D42" i="1"/>
  <c r="D41" i="1"/>
  <c r="D35" i="1"/>
  <c r="D36" i="1"/>
  <c r="D37" i="1"/>
  <c r="D38" i="1"/>
  <c r="D39" i="1"/>
  <c r="D34" i="1"/>
  <c r="D30" i="1"/>
  <c r="D31" i="1"/>
  <c r="D32" i="1"/>
  <c r="D29" i="1"/>
  <c r="J114" i="5"/>
  <c r="D43" i="3"/>
  <c r="D33" i="1" l="1"/>
  <c r="D40" i="1"/>
  <c r="D43" i="1"/>
  <c r="D28" i="1"/>
  <c r="L16" i="2"/>
  <c r="L17" i="2" s="1"/>
  <c r="D70" i="1"/>
  <c r="D66" i="1" l="1"/>
  <c r="E16" i="3"/>
  <c r="E17" i="3"/>
  <c r="E18" i="3"/>
  <c r="E19" i="3"/>
  <c r="E45" i="3"/>
  <c r="E22" i="3"/>
  <c r="E14" i="3"/>
  <c r="E9" i="3"/>
  <c r="E10" i="3"/>
  <c r="E11" i="3"/>
  <c r="E8" i="3"/>
  <c r="D8" i="3"/>
  <c r="D9" i="3"/>
  <c r="D10" i="3"/>
  <c r="D11" i="3"/>
  <c r="D13" i="3"/>
  <c r="D14" i="3"/>
  <c r="D15" i="3"/>
  <c r="D16" i="3"/>
  <c r="D18" i="3"/>
  <c r="D19" i="3"/>
  <c r="D20" i="3"/>
  <c r="D21" i="3"/>
  <c r="D22" i="3"/>
  <c r="D23" i="3"/>
  <c r="D24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4" i="3"/>
  <c r="D45" i="3"/>
  <c r="D7" i="3"/>
  <c r="J116" i="5" l="1"/>
  <c r="E21" i="3"/>
  <c r="E20" i="3" s="1"/>
  <c r="E7" i="3"/>
  <c r="E24" i="3"/>
  <c r="E23" i="3" s="1"/>
  <c r="E15" i="3"/>
  <c r="E13" i="3" s="1"/>
  <c r="L9" i="2"/>
  <c r="C15" i="3"/>
  <c r="E46" i="3" l="1"/>
  <c r="E54" i="3" s="1"/>
  <c r="C22" i="3"/>
  <c r="L11" i="2" s="1"/>
  <c r="L13" i="2" l="1"/>
  <c r="D25" i="1"/>
  <c r="C30" i="3" l="1"/>
  <c r="C54" i="3" s="1"/>
  <c r="G50" i="3" s="1"/>
  <c r="L12" i="2" l="1"/>
  <c r="L14" i="2" s="1"/>
  <c r="G51" i="3"/>
</calcChain>
</file>

<file path=xl/sharedStrings.xml><?xml version="1.0" encoding="utf-8"?>
<sst xmlns="http://schemas.openxmlformats.org/spreadsheetml/2006/main" count="915" uniqueCount="407">
  <si>
    <t>CONTRATO DE GESTÃO</t>
  </si>
  <si>
    <t>DEMONSTRATIVO INTEGRAL DAS RECEITAS E DESPESAS</t>
  </si>
  <si>
    <t>CONTRATANTE</t>
  </si>
  <si>
    <t>CONTRATADO</t>
  </si>
  <si>
    <t>BIOGESP - ASSOCIAÇÃO DE GESTÃO E EXECUÇÃO DE SERVIÇOS PÚBLICOS E SOCIAIS</t>
  </si>
  <si>
    <t>ENDEREÇO</t>
  </si>
  <si>
    <t>Rua Cardeal Arcoverde, 1641 - Sls 93/94 - 9º andar - Pinheiros - São Paulo/SP - CEP 05.407-002</t>
  </si>
  <si>
    <t>UNIDADE GERENCIADA</t>
  </si>
  <si>
    <t>RESPONSÁVEL PELA OS</t>
  </si>
  <si>
    <t>MARCO AURELIO NUNES DOS SANTOS</t>
  </si>
  <si>
    <t>OBJETO DO CONTRATO DE GESTÃO</t>
  </si>
  <si>
    <t>DOCUMENTO</t>
  </si>
  <si>
    <t>DATA</t>
  </si>
  <si>
    <t>VALOR TOTAL</t>
  </si>
  <si>
    <t>Importante conferir a existência de aditivos que alteram o valor do repasse na competência.</t>
  </si>
  <si>
    <t>DEMONSTRATIVO DOS REPASSES PUBLICOS RECEBIDOS</t>
  </si>
  <si>
    <t>ORIGEM DOS RECURSOS</t>
  </si>
  <si>
    <t>PERÍODO</t>
  </si>
  <si>
    <t xml:space="preserve">VALORES REPASSADOS         </t>
  </si>
  <si>
    <t>MUNICIPAL/ESTADUAL</t>
  </si>
  <si>
    <t>R$</t>
  </si>
  <si>
    <t>Repasse Municipal</t>
  </si>
  <si>
    <t>Recurso próprio aplicado a título de empréstimo</t>
  </si>
  <si>
    <t>TOTAL</t>
  </si>
  <si>
    <t>Os signatários, na qualidade de representantes da Organização Social BIOGESP vem indicar de forma detalhada a aplicação dos recursos recebidos da Prefeitura Municipal da Estância Turística de Ribeirão Pires/SP</t>
  </si>
  <si>
    <t>CATEGORIA OU FINALIDADE DA DESPESA</t>
  </si>
  <si>
    <t>DEMONSTRATIVO DAS DESPESAS REALIZADAS</t>
  </si>
  <si>
    <t>1. Pessoal e Reflexo</t>
  </si>
  <si>
    <t>1.1 Remuneração de Pessoal</t>
  </si>
  <si>
    <t>1.2 Benefícios</t>
  </si>
  <si>
    <t>1.3 Encargos e Contribuições</t>
  </si>
  <si>
    <t>1.4 Outras Despesas de Pessoal (Coordenação)</t>
  </si>
  <si>
    <t>2. Material de Consumo</t>
  </si>
  <si>
    <t>2.1 Suprimentos de Informática</t>
  </si>
  <si>
    <t>2.2 Material de Escritório</t>
  </si>
  <si>
    <t>2.3 Combustíveis</t>
  </si>
  <si>
    <t>2.4 Material de Limpeza</t>
  </si>
  <si>
    <t>2.5 Uniformes</t>
  </si>
  <si>
    <t>2.6 Gêneros Alimentícios</t>
  </si>
  <si>
    <t>3. Material de Consumo Assistencial</t>
  </si>
  <si>
    <t>3.1 Drogas e Medicamentos Diversos</t>
  </si>
  <si>
    <t>3.2 Produtos Médicos e Enfermagem Diversos</t>
  </si>
  <si>
    <t>4. Serviços Terceirizados</t>
  </si>
  <si>
    <t>4.1 Assessoria Contábil</t>
  </si>
  <si>
    <t>4.2 Auditoria Externa</t>
  </si>
  <si>
    <t>4.3 Serviços Médicos</t>
  </si>
  <si>
    <t>4.4 Assessoria Jurídica</t>
  </si>
  <si>
    <t>4.5 Serviços de Higienização e Limpeza</t>
  </si>
  <si>
    <t>4.6 Vigilância CFTV</t>
  </si>
  <si>
    <t>4.7 Lavanderia</t>
  </si>
  <si>
    <t>4.8 Laboratório UPA 24 horas</t>
  </si>
  <si>
    <t>4.9 Laboratório Atenção Básica</t>
  </si>
  <si>
    <t>4.10 Manutenção Predial e Adequações Prediais 24 horas</t>
  </si>
  <si>
    <t>4.11 Despesas para benefícios de RH (capacitações)</t>
  </si>
  <si>
    <t>4.12 Manutenção/Locação de Equipamentos</t>
  </si>
  <si>
    <t>4.13 Manutenção de Equipamento Assistencial</t>
  </si>
  <si>
    <t>4.14 Serviço de Raio X</t>
  </si>
  <si>
    <t>4.15 Locação de Veículo</t>
  </si>
  <si>
    <t>4.16 Fornecimento de Refeições</t>
  </si>
  <si>
    <t>4.17 Sistema de Informática</t>
  </si>
  <si>
    <t>4.18 Telefonia</t>
  </si>
  <si>
    <t>4.19 Provedor de Internet</t>
  </si>
  <si>
    <t>4.20 Despesa Indireta</t>
  </si>
  <si>
    <t>5. Tarifas Bancárias</t>
  </si>
  <si>
    <t>6. Outras Despesas</t>
  </si>
  <si>
    <t>TOTAL DAS DESPESAS</t>
  </si>
  <si>
    <t>Recurso Público não Aplicado</t>
  </si>
  <si>
    <t>Atenção para Recurso Próprio Aplicado, pois não configura recurso público.</t>
  </si>
  <si>
    <t>Saldo do mês Anterior</t>
  </si>
  <si>
    <t>Valor devido pela Contratante no mês</t>
  </si>
  <si>
    <t>SALDO PARA O MÊS SEGUINTE</t>
  </si>
  <si>
    <t>Declaramos, na qualidade de responsável (eis) pela entidade supra epigrafada, sob as penas da Lei, que a despesa relacionada comprova a exata aplicação dos recursos recebidos para os fins indicados, conforme programa de trabalho.</t>
  </si>
  <si>
    <t>Sempre observar saldo do mês anterior e acrescentar a pendência do mês atual.</t>
  </si>
  <si>
    <t xml:space="preserve">       </t>
  </si>
  <si>
    <t>MARCO AURÉLIO NUNES DOS SANTOS</t>
  </si>
  <si>
    <t>PRESIDENTE</t>
  </si>
  <si>
    <t>Executor: BIOGESP ASSOCIAÇÃO DE GESTÃO E EXECUÇÃO DE SERVIÇOS PÚBLICOS E SOCIAIS</t>
  </si>
  <si>
    <t>Valores Recebidos:</t>
  </si>
  <si>
    <t>Despesas Relacionadas</t>
  </si>
  <si>
    <t>Repasses do Mês:</t>
  </si>
  <si>
    <t>Pagamentos Operacionais:</t>
  </si>
  <si>
    <t xml:space="preserve">(B) Total Repasse Mensal </t>
  </si>
  <si>
    <t>Rendimentos:</t>
  </si>
  <si>
    <t>Rendimento Santander Conta Max</t>
  </si>
  <si>
    <t>(C)Total de Rendimentos</t>
  </si>
  <si>
    <t>Outras receitas:</t>
  </si>
  <si>
    <t>(D) Total de outras receitas</t>
  </si>
  <si>
    <t>(A) Total de Pagamentos Operacionais</t>
  </si>
  <si>
    <t>Santander Conta Max</t>
  </si>
  <si>
    <t>(B) Total saldo disponível</t>
  </si>
  <si>
    <t>Resgate(s):</t>
  </si>
  <si>
    <t>Aplicação(ões):</t>
  </si>
  <si>
    <t>TOTAL RECEITA (A+B+C+D)</t>
  </si>
  <si>
    <t>TOTAL DESPESAS (A)</t>
  </si>
  <si>
    <t>EXECUTOR: BIOGESP ASSOCIAÇÃO DE GESTÃO E EXECUÇÃO DE SERVIÇOS PUBLICOS E SOCIAIS</t>
  </si>
  <si>
    <t>EXERCÍCIO(ANO)                         2024</t>
  </si>
  <si>
    <t>FONTE DE RECURSO</t>
  </si>
  <si>
    <t>CAIXA</t>
  </si>
  <si>
    <t>MUNICIPAL</t>
  </si>
  <si>
    <t>ITEM</t>
  </si>
  <si>
    <t>HISTÓRICO</t>
  </si>
  <si>
    <t>VALOR</t>
  </si>
  <si>
    <t>Saldo disponível anterior</t>
  </si>
  <si>
    <t>Repasses públicos do período</t>
  </si>
  <si>
    <t>Receitas com aplicações financeiras do período</t>
  </si>
  <si>
    <t>Retirar informação do demonstrativo, quando necessário.</t>
  </si>
  <si>
    <t>Total de despesas pagas no período</t>
  </si>
  <si>
    <t>Saldo disponível do período</t>
  </si>
  <si>
    <t>COMPOSIÇÃO DO SALDO DISPONÍVEL</t>
  </si>
  <si>
    <t xml:space="preserve">   (=) Total saldo disponível ...............................................................................................................................................</t>
  </si>
  <si>
    <t>Sempre será igual ao saldo disponível.</t>
  </si>
  <si>
    <t>Assinatura do Responsável pela Elaboração</t>
  </si>
  <si>
    <t>Assinatura do Executor</t>
  </si>
  <si>
    <t>ANEXO II - RELAÇÃO DE PAGAMENTOS</t>
  </si>
  <si>
    <t>PÁGINA DO DOCUMENTO FISCAL CORRESPONDENTE</t>
  </si>
  <si>
    <t>NOME DA INSTITUIÇÃO: BIOGESP ASSOCIAÇÃO DE EXECUÇÃO E GESTÃO DE SERVIÇOS PUBLICOS E SOCIAIS</t>
  </si>
  <si>
    <t>CREDOR</t>
  </si>
  <si>
    <t>CNPJ/CPF</t>
  </si>
  <si>
    <t>NATUREZA DESPESA                (PLANO DE TRABALHO)</t>
  </si>
  <si>
    <t>DESCRIÇÃO DESPESA                (PLANO DE TRABALHO)</t>
  </si>
  <si>
    <t>TIT. CRÉDITO</t>
  </si>
  <si>
    <t>26.702.577/0001-39</t>
  </si>
  <si>
    <t>Folha de Pagamento</t>
  </si>
  <si>
    <t>FOLHA - IVONETE BATISTA S. SOUZA (CAPS)</t>
  </si>
  <si>
    <t>192.770.988-13</t>
  </si>
  <si>
    <t>FOLHA - REGIANE BRAZ SILVA AZARIAS (UPA)</t>
  </si>
  <si>
    <t>315.016.008-18</t>
  </si>
  <si>
    <t>246.771.378-46</t>
  </si>
  <si>
    <t>Guia</t>
  </si>
  <si>
    <t>JMA ADMINISTRAÇÃO LTDA</t>
  </si>
  <si>
    <t>50.706.429/0001-77</t>
  </si>
  <si>
    <t>CARTUCHOS REAL &amp; LOCACAO - SERV. INFORMÁTICA LTDA</t>
  </si>
  <si>
    <t>36.193.105/0001-51</t>
  </si>
  <si>
    <t>AUTO POSTO FLOREZ LTDA</t>
  </si>
  <si>
    <t>44.177.574/0001-05</t>
  </si>
  <si>
    <t>FILIPI ALVES DE OLIVEIRA - Carnes</t>
  </si>
  <si>
    <t>40.124.159/0001-32</t>
  </si>
  <si>
    <t>NUTRI-SIM RESTAURANTES E DISTRIB. DE ALIMENTOS LTDA</t>
  </si>
  <si>
    <t>10.808.125/0001-04</t>
  </si>
  <si>
    <t>PADARIA E MERCADINHO NOVA SUICA LTDA ME</t>
  </si>
  <si>
    <t>50.159.904/0001-32</t>
  </si>
  <si>
    <t>RAQUEL CORREA DE SOUZA S.A.</t>
  </si>
  <si>
    <t>10.565.118/0001-10</t>
  </si>
  <si>
    <t>GASEX GESTÃO EM ARMAZ. SERV. ENTREGA EXPRESSA LTDA</t>
  </si>
  <si>
    <t>02.465.456/0001-52</t>
  </si>
  <si>
    <t>JML ASSESSORIA CONTABIL E FISCAL - EIRELI</t>
  </si>
  <si>
    <t>01.382.119/0001-39</t>
  </si>
  <si>
    <t>PANORAMA RENT A CAR LOCAÇÃO LTDA</t>
  </si>
  <si>
    <t>08.646.501/0001-51</t>
  </si>
  <si>
    <t>INTEGRAL NUTTRI ALIMENTAÇÃO E SERVIÇOS EIRELI</t>
  </si>
  <si>
    <t>28.070.436/0001-76</t>
  </si>
  <si>
    <t>FIORILLI SOFTWARE LTDA</t>
  </si>
  <si>
    <t>01.704.233/0001-38</t>
  </si>
  <si>
    <t>LEANDRO DE OLIVEIRA NAIME ME</t>
  </si>
  <si>
    <t>34.568.293/0001-20</t>
  </si>
  <si>
    <t>THIAGO CEZAR PERICO FERNANDEZ</t>
  </si>
  <si>
    <t>33.124.083/0001-80</t>
  </si>
  <si>
    <t>GLOBALNET SERVIÇOS E INFORMATICA LTDA - ME</t>
  </si>
  <si>
    <t>19.421.083/0001-10</t>
  </si>
  <si>
    <t>SUPER MED SERVIÇOS MÉDICOS EIRELI</t>
  </si>
  <si>
    <t>36.362.576/000146</t>
  </si>
  <si>
    <t>50.137.038/0001-89</t>
  </si>
  <si>
    <t>GARNET AZUL SAUDE LTDA - Fisioterapia</t>
  </si>
  <si>
    <t>CJM SOLUÇÕES LTDA - Limpeza</t>
  </si>
  <si>
    <t>24.614.395/0001-80</t>
  </si>
  <si>
    <t>48.741.531/0001-61</t>
  </si>
  <si>
    <t xml:space="preserve">STILO SEGURANÇA E MEDICINA DO TRABALHO LTDA </t>
  </si>
  <si>
    <t>20.326.460/0001-11</t>
  </si>
  <si>
    <t>A F PRESTACOES DE SERVICOS E MANUTENCAO LTDA</t>
  </si>
  <si>
    <t>13.792.772/0001-55</t>
  </si>
  <si>
    <t>TARIFAS BANCÁRIAS</t>
  </si>
  <si>
    <t>TIT. DE CRÉDITO</t>
  </si>
  <si>
    <t>DATA PAGAMENTO</t>
  </si>
  <si>
    <t>DARF IRRF (CAPS)</t>
  </si>
  <si>
    <t xml:space="preserve">Guia </t>
  </si>
  <si>
    <t>DARF PIS (CAPS)</t>
  </si>
  <si>
    <t>Pagamentos</t>
  </si>
  <si>
    <t>Tarifas</t>
  </si>
  <si>
    <t>Aplicações</t>
  </si>
  <si>
    <t>Resgates</t>
  </si>
  <si>
    <t xml:space="preserve">Depósitos </t>
  </si>
  <si>
    <t>Resgates RDB/CDB</t>
  </si>
  <si>
    <t>TRANFERENCIAS</t>
  </si>
  <si>
    <t>VECTO CDB</t>
  </si>
  <si>
    <t xml:space="preserve">RECEBIDOS </t>
  </si>
  <si>
    <t>NaturezaDespesa</t>
  </si>
  <si>
    <t>Descrição</t>
  </si>
  <si>
    <t>PREFEITURA MUNICIPAL DA ESTÂNCIA TURÍSTICA DE RIBEIRÃO PIRES</t>
  </si>
  <si>
    <t>UNIDADE DE PRONTO ATENDIMENTO SANTA LUZIA - CAPS - RT - CENTRAL DE AMBULÂNCIAS</t>
  </si>
  <si>
    <t>CO-GESTÃO E ADMINISTRAÇÃO DA UNIDADE DE PRONTO ATENDIMENTO SANTA LUZIA, CENTRO DE ATENÇÃO PSICOSSOCIAL, RESIDÊNCIAS TERAPÊUTICAS E CENTRAL DE AMBULÃNCIAS</t>
  </si>
  <si>
    <t>CONTRATO DE GESTÃO Nº 383/2022</t>
  </si>
  <si>
    <t>CONTRATO DE GESTÃO Nº. 383/2022</t>
  </si>
  <si>
    <t>CONTRATO DE GESTÃO                                 Nº. 383/2022</t>
  </si>
  <si>
    <t>UNIDADES EXECUTORAS: UNIDADE DE PRONTO ATENDIMENTO SANTA LUZIA - CAPS - RT - CENTRAL DE AMBULÂNCIAS</t>
  </si>
  <si>
    <t xml:space="preserve">SMARTLAB ANALISES CLINICAS LTDA </t>
  </si>
  <si>
    <t>ATACADÃO S.A.</t>
  </si>
  <si>
    <t>75.315.333/0250-12</t>
  </si>
  <si>
    <t xml:space="preserve">CENTER CARNES BOIRODO LTDA </t>
  </si>
  <si>
    <t>05.465.739/0001-92</t>
  </si>
  <si>
    <t>M3 SERVIÇOS MÉDICOS E GESTÃO EM SAÚDE LTDA</t>
  </si>
  <si>
    <t>42.861.023/0001-30</t>
  </si>
  <si>
    <t>PERFORMANCE - SEVEN COM. PROD. DESCARTÁVEIS - LTDA</t>
  </si>
  <si>
    <t>24.692.239/0001-3</t>
  </si>
  <si>
    <t xml:space="preserve">SIX LABOR LTDA </t>
  </si>
  <si>
    <t>61.320.768/0001-37</t>
  </si>
  <si>
    <t>TERRA MIX PAVIMENTAÇÃO E CONSTRUÇÃO EIRELI</t>
  </si>
  <si>
    <t>01.363.021/0001-34</t>
  </si>
  <si>
    <t>DARF INSS (CAPS) Terceiros</t>
  </si>
  <si>
    <t>GFD FGTS FOLHA (CAPS)</t>
  </si>
  <si>
    <t>INSS (CAPS) - Realização de compensação de créditos compensáveis junto à Receita Federal, que autoriza a compensação mensal deste crédito através do recolhimento de encargos sociais.</t>
  </si>
  <si>
    <t>contrato</t>
  </si>
  <si>
    <t>155.938.688-67</t>
  </si>
  <si>
    <t>FOLHA - LOURDES DE FATIMA AMANCIO (CAPS)</t>
  </si>
  <si>
    <t>VALOR GUIA CHEIA</t>
  </si>
  <si>
    <t>155.324.838-41</t>
  </si>
  <si>
    <t>281.941.918-66</t>
  </si>
  <si>
    <t>FOLHA - ROUZEIMARY LINS DE CARVALHO (UPA)</t>
  </si>
  <si>
    <t>396.658.908-75</t>
  </si>
  <si>
    <t>FOLHA - EDNALDA HELENA DA SILVA (CAPS)</t>
  </si>
  <si>
    <t xml:space="preserve">CONTA DA SEDE: CAIXA ECONÔMICA FEDERAL - AGÊNCIA 2911 - C/C 1292 / 000578934015-2 </t>
  </si>
  <si>
    <t>363.033.408-30</t>
  </si>
  <si>
    <t>FOLHA - JULIANA MARIA COSTA GONCALVES ANDRADE (UPA)</t>
  </si>
  <si>
    <t>446.302.198-70</t>
  </si>
  <si>
    <t>12.642.224/0001-86</t>
  </si>
  <si>
    <t>FOLHA DE PAGAMENTO (UPA/CAPS/RT) - CISA</t>
  </si>
  <si>
    <t>COMBUSTÍVEIS</t>
  </si>
  <si>
    <t>FISIO PRIME FISIOTERAPIA LTDA</t>
  </si>
  <si>
    <t>58.181.122/0001-01</t>
  </si>
  <si>
    <t>M&amp;R SOLUÇÕES INTELIGENTES LTDA</t>
  </si>
  <si>
    <t>354.624.038-36</t>
  </si>
  <si>
    <t>456.510.818-60</t>
  </si>
  <si>
    <t>114.225.588-35</t>
  </si>
  <si>
    <t>RECEBIDA 12.928.308/0001-80</t>
  </si>
  <si>
    <t>322.522.438-30</t>
  </si>
  <si>
    <t>recebida 46.522.296/0001-34</t>
  </si>
  <si>
    <t>264.833.208-17</t>
  </si>
  <si>
    <t>FOLHA - REGIANE PACHECO DA SILVA BATISTA (CAPS)</t>
  </si>
  <si>
    <t>FOLHA - RENATA CRISTINA ROCHA GUERRA (CAPS)</t>
  </si>
  <si>
    <t>FOLHA - SIDNEY SOUSA DA SILVA (CAPS)</t>
  </si>
  <si>
    <t>FOLHA - ADRIANA MARINHO R. SANTOS (UPA)</t>
  </si>
  <si>
    <t>FOLHA - DANIELE TALITA BARBOSA (UPA)</t>
  </si>
  <si>
    <t>FOLHA - JOYCE COSMO DE CARVALHO (UPA)</t>
  </si>
  <si>
    <t>FOLHA - DAIANE KELLY OLIVEIRA DA SILVA VEIGA (UPA)</t>
  </si>
  <si>
    <t>CLARA DISTRIBUIDORA DE ALIMENTOS LTDA</t>
  </si>
  <si>
    <t>17.491.593/0001-39</t>
  </si>
  <si>
    <t>SANTANDER  - AGÊNCIA 123 - C/C 13.004570-6 (CONTA BANCÁRIA EXCUSIVA PARA MOVIMENTAÇÃO DE RECURSOS DO CONTRATO DE GESTÃO Nº 383/2022)</t>
  </si>
  <si>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Valor de Repasse pendente acumulado até o presente mês.</t>
    </r>
  </si>
  <si>
    <t>TOTAL DAS DESPESAS (CONTA EXCLUSIVA DO CONTRATO)</t>
  </si>
  <si>
    <t xml:space="preserve">TOTAL DAS DESPESAS BANCÁRIAS </t>
  </si>
  <si>
    <t xml:space="preserve">TOTAL DE PAGAMENTOS EFETUADOS PELA SEDE </t>
  </si>
  <si>
    <t>CONTA BANCÁRIA EXCLUSIVA DO CONTRATO</t>
  </si>
  <si>
    <t xml:space="preserve">SANTANDER AGENCIA 0123 CONTA 13.004570-6                               </t>
  </si>
  <si>
    <t>439.044.468-94</t>
  </si>
  <si>
    <t>404.094.348-17</t>
  </si>
  <si>
    <t>294.772.568-97</t>
  </si>
  <si>
    <t>060.129.503-06</t>
  </si>
  <si>
    <t>273.934.218-79</t>
  </si>
  <si>
    <t>362.754.868-05</t>
  </si>
  <si>
    <t>354.857.338-08</t>
  </si>
  <si>
    <t>FÉRIAS - MARJORIE MAYARA VITALINO CRUZ (CAPS)</t>
  </si>
  <si>
    <t xml:space="preserve">FÉRIAS - ANGELINA SOARES DA SILVA (UPA) Valor recibo: R$ 3.141,24 - pago a mais </t>
  </si>
  <si>
    <t>FÉRIAS - JULIANA MARIA COSTA GONCALVES DE ANDRADE (UPA) Valor recibo R$ 4.147,49 - pago a mais</t>
  </si>
  <si>
    <t>FOLHA - MARCELO VENICIO DA SILVA SANTO (CAPS)</t>
  </si>
  <si>
    <t>060.935.718-23</t>
  </si>
  <si>
    <t>FOLHA - ALESSANDRA FERREIRA DA SILVA (RT)</t>
  </si>
  <si>
    <t xml:space="preserve">FOLHA - CLAUDETE PEREIRA DOS REIS (RT) </t>
  </si>
  <si>
    <t>307.371.118-01</t>
  </si>
  <si>
    <t>FOLHA - KARINE PEREIRA BARBOSA (RT)</t>
  </si>
  <si>
    <t>FOLHA - VALERIA APARECIDA ALVES DE SOUZA (RT)</t>
  </si>
  <si>
    <t>FOLHA - KELLY CRISTINA DOS SANTOS (UPA)</t>
  </si>
  <si>
    <t>FOLHA - VERLANIA PEREIRA DE FRANCA SILVA (UPA)</t>
  </si>
  <si>
    <t>RESCISÃO - LUCAS HENRIQUE ROCHA (pago pelo contrato 001/2022 - valor deverá ser devolvido)</t>
  </si>
  <si>
    <t>506.384.288-74</t>
  </si>
  <si>
    <t>(A) Saldo Anterior em Conta Corrente e Aplicação em 31/03/2025</t>
  </si>
  <si>
    <t>Saldo disponível em 30/04/2025:</t>
  </si>
  <si>
    <t>Ribeirão Pires, 22 de Maio de 2025.</t>
  </si>
  <si>
    <t>MÊS DE COMPETÊNCIA - MARÇO/2025</t>
  </si>
  <si>
    <t>MÊS CAIXA - ABRIL/2025</t>
  </si>
  <si>
    <t>01/04/2025 a 30/04/2025</t>
  </si>
  <si>
    <t>ANEXO I                                                                                                                                                                         EXECUÇÃO DA RECEITA E DESPESA - REGIME DE CAIXA                                                                                                                   COMPETÊNCIA: MARÇO/2025 -  CAIXA: ABRIL/2025</t>
  </si>
  <si>
    <t>CONCILIAÇÃO BANCÁRIA                                                                                                                                                      COMPETÊNCIA: MARÇO/2025 - CAIXA: ABRIL/2025</t>
  </si>
  <si>
    <t>01/04/2025 à 30/04/2025</t>
  </si>
  <si>
    <t xml:space="preserve">Período de Competência: MARÇO/2025 - Caixa: ABRIL/2025         </t>
  </si>
  <si>
    <t>370.034.688-32</t>
  </si>
  <si>
    <t>382.075.788-07</t>
  </si>
  <si>
    <t>355.232.228-01</t>
  </si>
  <si>
    <t>423.441.418-20</t>
  </si>
  <si>
    <t>411.287.558-40</t>
  </si>
  <si>
    <t>366.848.068-06</t>
  </si>
  <si>
    <t>373.458.098-62</t>
  </si>
  <si>
    <t>178.550.438-02</t>
  </si>
  <si>
    <t>228.505.608-71</t>
  </si>
  <si>
    <t>612.134.207-25</t>
  </si>
  <si>
    <t>ted devolvida? 4478,90</t>
  </si>
  <si>
    <t>443.493.838-08</t>
  </si>
  <si>
    <t>192.770.078-77</t>
  </si>
  <si>
    <t>166.045.948-66</t>
  </si>
  <si>
    <t>636.666.855-87</t>
  </si>
  <si>
    <t>031.280.475-02</t>
  </si>
  <si>
    <t>225.463.298-12</t>
  </si>
  <si>
    <t>475.527.968-20</t>
  </si>
  <si>
    <t>172.291.738-50</t>
  </si>
  <si>
    <t>149.251.628-70</t>
  </si>
  <si>
    <t>485.048.788-21</t>
  </si>
  <si>
    <t>260.113.048-26</t>
  </si>
  <si>
    <t>372.548.168-74</t>
  </si>
  <si>
    <t>182.949.728-98</t>
  </si>
  <si>
    <t>014.289.355-25</t>
  </si>
  <si>
    <t>290.219.688-19</t>
  </si>
  <si>
    <t>348.520.768-39</t>
  </si>
  <si>
    <t>338.220.838-52</t>
  </si>
  <si>
    <t>342.220.458-02</t>
  </si>
  <si>
    <t>348.095.958-03</t>
  </si>
  <si>
    <t>329.557.118-02</t>
  </si>
  <si>
    <t>535.528.495-72</t>
  </si>
  <si>
    <t>295.128.858-16</t>
  </si>
  <si>
    <t>187.546.388-79</t>
  </si>
  <si>
    <t>140.047.818-92</t>
  </si>
  <si>
    <t>694.546.395-87</t>
  </si>
  <si>
    <t>072.553178-98</t>
  </si>
  <si>
    <t>107.744.438-98</t>
  </si>
  <si>
    <t>061.118.788-40</t>
  </si>
  <si>
    <t>107.738.878-06</t>
  </si>
  <si>
    <t>devolução</t>
  </si>
  <si>
    <t>FOLHA - CINTHIA SILVA MONTEIRO (CAPS)</t>
  </si>
  <si>
    <t>FOLHA - FABIO FIORUCCI FILHO (CAPS)</t>
  </si>
  <si>
    <t>FOLHA - ELVIS ALAN DE CARVALHO (RT)</t>
  </si>
  <si>
    <t>FOLHA - JULIANA APARECIDA CARDOSO MEIRA (RT)</t>
  </si>
  <si>
    <t>FOLHA - ADRIANO DA SILVA CUSTODIO (UPA)</t>
  </si>
  <si>
    <t>FOLHA - LEONARDO LUCIO DALAQUA (UPA)</t>
  </si>
  <si>
    <t>FOLHA DE PAGAMENTO Repasse (UPA/CAPS/RT) - CISA</t>
  </si>
  <si>
    <t>FÉRIAS - CATIA AP. DOMINGOS MARCIONILHO SOU (CAPS)</t>
  </si>
  <si>
    <t>FÉRIAS - MIRIAN GUILHERME FERREIRA SILVA (CAPS)</t>
  </si>
  <si>
    <t>FÉRIAS - PRISCILA CARDOSO VIDA (CAPS)</t>
  </si>
  <si>
    <t>FÉRIAS - DILMA CAMPOS FERREIRA (RT)</t>
  </si>
  <si>
    <t>FÉRIAS - MARIA EUNICE DA SILVA RIBEIRO (RT)</t>
  </si>
  <si>
    <t>FÉRIAS - MARIA HELENA PONTES DOS SANTOS (RT)</t>
  </si>
  <si>
    <t>FÉRIAS - MARIA IRACILDA BERNARDO CANDIDO (RT)</t>
  </si>
  <si>
    <t>FÉRIAS - MARIA SANTIAGO DE ALMEIDA (RT)</t>
  </si>
  <si>
    <t>FÉRIAS - PAMELA RODRIGUES DO NASCIMENTO SANTOS (RT)</t>
  </si>
  <si>
    <t>FÉRIAS - ROSEMEIRE APARECIDA ROSA (RT)</t>
  </si>
  <si>
    <t>FÉRIAS - SUELI DORNELAS DE LIMA (RT)</t>
  </si>
  <si>
    <t>FÉRIAS - TAYNA DA SILVA MOURA (RT)</t>
  </si>
  <si>
    <t>FÉRIAS - TELMA APARECIDA SANTOS DE OLIVEIRA (RT)</t>
  </si>
  <si>
    <t>FÉRIAS - ELIETE DO CARMO DE PAULA (UPA)</t>
  </si>
  <si>
    <t>FÉRIAS - ADRIANA DELGADO (UPA)</t>
  </si>
  <si>
    <t>FÉRIAS - EDILAINE APARECIDA CAVALARI (UPA)</t>
  </si>
  <si>
    <t>FÉRIAS - FERNANDA FELIPPELLI (UPA)</t>
  </si>
  <si>
    <t>FÉRIAS - FRANCISCA ARAUJO DE PAULA (UPA)</t>
  </si>
  <si>
    <t>FÉRIAS - GIOVANNA COLOMBO CARRARA (UPA)</t>
  </si>
  <si>
    <t>FÉRIAS - JANDIRA DE OLIVEIRA SILVA (UPA)</t>
  </si>
  <si>
    <t>FÉRIAS - JOSE CARLOS DE JESUS BATISTA (UPA)</t>
  </si>
  <si>
    <t>FÉRIAS - JOSIMEIRE MONTEIRO DE SOUSA (UPA)</t>
  </si>
  <si>
    <t>FÉRIAS - KELLY MURIEL BERBER (UPA)</t>
  </si>
  <si>
    <t>FÉRIAS - MARIA GABRIELA GUERRELHAS (UPA)</t>
  </si>
  <si>
    <t>FÉRIAS - MARINEIDE GONCALVES MARTINS (UPA)</t>
  </si>
  <si>
    <t>FÉRIAS - NUBIA MARI NASCIMENTO SILVA (UPA)</t>
  </si>
  <si>
    <t>FÉRIAS - VALDIRENE DE SOUZA CARVALHO AGUIAR (UPA)</t>
  </si>
  <si>
    <t>RESCISÃO - EMERSON BRUNO DOREA BARROS GOMES (RT)</t>
  </si>
  <si>
    <t>GFD FGTS RESCISÓRIO - EMERSON BRUNO D. B. GOMES (RT)</t>
  </si>
  <si>
    <t>GFD FGTS RESCISÓRIO - MARIA ROSANGELA LOPES (RT)</t>
  </si>
  <si>
    <t>RESCISÃO - MARIEIDE GOMES SANTOS (RT)</t>
  </si>
  <si>
    <t>GFD FGTS RESCISÓRIO - MARIEIDE GOMES SANTOS (RT)</t>
  </si>
  <si>
    <t>RESCISÃO - SUZI GOES CARLOS (RT)</t>
  </si>
  <si>
    <t>GFD FGTS RESCISÓRIO - SUZI GOES CARLOS (RT)</t>
  </si>
  <si>
    <t>GFD FGTS RESCISÓRIO - ELAINE C. O. DE SOUZA (UPA)</t>
  </si>
  <si>
    <t>RESCISÃO - MARTA OLIVEIRA DE SOUZA (UPA)</t>
  </si>
  <si>
    <t>GFD FGTS RESCISÓRIO - MARTA OLIVEIRA DE SOUZA (UPA)</t>
  </si>
  <si>
    <t>DIFERENÇA 0,40</t>
  </si>
  <si>
    <t>DIFERENÇA 0,50</t>
  </si>
  <si>
    <t>RESCISÃO - ELAINE CRISTINA OLIVEIRA DE SOUZA (UPA) (VALOR 7.323,38) pago a mais</t>
  </si>
  <si>
    <t xml:space="preserve">RESCISÃO - MARIA ROSANGELA LOPES (RT) (valor 11.324,16) pago a mais </t>
  </si>
  <si>
    <t>PENSÃO ALIMENTICIA - MARCONDES B. GOMES - (UPA) crédito para Adriana Jardim Belarmino</t>
  </si>
  <si>
    <t>NF 07</t>
  </si>
  <si>
    <t>Recibo 784 (jan/25)</t>
  </si>
  <si>
    <t>Recibo 746 (dez/24)</t>
  </si>
  <si>
    <t>NF 277 (dez/24)</t>
  </si>
  <si>
    <t>NF 278 (dez24)</t>
  </si>
  <si>
    <t>NF 281 (jan/25)</t>
  </si>
  <si>
    <t>NF 282 (jan/25)</t>
  </si>
  <si>
    <t>NF 5279</t>
  </si>
  <si>
    <t>Recibo 813 (fev/25)</t>
  </si>
  <si>
    <t>NF 111 (fev/25)</t>
  </si>
  <si>
    <t>NF 17032</t>
  </si>
  <si>
    <t>UPA ABR/25</t>
  </si>
  <si>
    <t>CAPS ABR/25</t>
  </si>
  <si>
    <t xml:space="preserve">NF 108 </t>
  </si>
  <si>
    <t>NF 14</t>
  </si>
  <si>
    <t>NF 12854 (jan/25)</t>
  </si>
  <si>
    <t>NF 12751 (jan/25)</t>
  </si>
  <si>
    <t>NF 12832 (jan/25)</t>
  </si>
  <si>
    <t>NF 09</t>
  </si>
  <si>
    <t>NF 12</t>
  </si>
  <si>
    <t>NF 11</t>
  </si>
  <si>
    <t>NF 10</t>
  </si>
  <si>
    <t>NF 08</t>
  </si>
  <si>
    <t>NF 3637</t>
  </si>
  <si>
    <t>NF 8277</t>
  </si>
  <si>
    <t>61.047.007/0001-53</t>
  </si>
  <si>
    <t>COLSAN ASSOCIAÇÃO BENEFICENTE DE COLETA DE SANGUE</t>
  </si>
  <si>
    <t>NF 968</t>
  </si>
  <si>
    <t>LEDI SOFTWARE BRASIL SOLUÇÕES EM TECNOLOGIA LTDA</t>
  </si>
  <si>
    <t>36.205.233/0001-78</t>
  </si>
  <si>
    <t>MÊS ANTERIOR</t>
  </si>
  <si>
    <t>SIDNEY BORIM SEGURANCA OCUPACIONAL</t>
  </si>
  <si>
    <t>25.353.629/0001-46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</si>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</sst>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horizontal="left" wrapText="1" indent="1"/>
    </xf>
    <xf numFmtId="4" fontId="1" fillId="0" borderId="0">
      <alignment horizontal="right" indent="1"/>
    </xf>
  </cellStyleXfs>
  <cellXfs count="3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2" xfId="3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43" fontId="3" fillId="0" borderId="0" xfId="1" applyFont="1"/>
    <xf numFmtId="43" fontId="3" fillId="0" borderId="0" xfId="0" applyNumberFormat="1" applyFont="1"/>
    <xf numFmtId="44" fontId="4" fillId="0" borderId="0" xfId="0" applyNumberFormat="1" applyFont="1"/>
    <xf numFmtId="0" fontId="4" fillId="2" borderId="0" xfId="0" applyFont="1" applyFill="1"/>
    <xf numFmtId="0" fontId="4" fillId="0" borderId="12" xfId="3" applyFont="1" applyBorder="1" applyAlignment="1">
      <alignment vertical="center"/>
    </xf>
    <xf numFmtId="0" fontId="3" fillId="0" borderId="6" xfId="3" applyFont="1" applyBorder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44" fontId="3" fillId="0" borderId="7" xfId="4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44" fontId="4" fillId="2" borderId="8" xfId="2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38" xfId="3" applyFont="1" applyBorder="1" applyAlignment="1">
      <alignment horizontal="center" vertical="center"/>
    </xf>
    <xf numFmtId="44" fontId="4" fillId="0" borderId="15" xfId="4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0" borderId="42" xfId="0" applyFont="1" applyBorder="1"/>
    <xf numFmtId="43" fontId="4" fillId="2" borderId="0" xfId="1" applyFont="1" applyFill="1"/>
    <xf numFmtId="0" fontId="3" fillId="2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/>
    </xf>
    <xf numFmtId="14" fontId="3" fillId="2" borderId="39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/>
    </xf>
    <xf numFmtId="0" fontId="3" fillId="3" borderId="13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3" fillId="3" borderId="15" xfId="0" applyFont="1" applyFill="1" applyBorder="1"/>
    <xf numFmtId="0" fontId="4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/>
    </xf>
    <xf numFmtId="44" fontId="4" fillId="0" borderId="12" xfId="2" applyFont="1" applyBorder="1"/>
    <xf numFmtId="0" fontId="4" fillId="0" borderId="0" xfId="0" applyFont="1" applyAlignment="1">
      <alignment wrapText="1"/>
    </xf>
    <xf numFmtId="0" fontId="4" fillId="3" borderId="12" xfId="0" applyFont="1" applyFill="1" applyBorder="1" applyAlignment="1">
      <alignment horizontal="center" vertical="center" wrapText="1"/>
    </xf>
    <xf numFmtId="44" fontId="3" fillId="2" borderId="26" xfId="2" applyFont="1" applyFill="1" applyBorder="1"/>
    <xf numFmtId="0" fontId="3" fillId="0" borderId="17" xfId="0" applyFont="1" applyBorder="1"/>
    <xf numFmtId="0" fontId="3" fillId="0" borderId="17" xfId="0" applyFont="1" applyBorder="1" applyAlignment="1">
      <alignment horizontal="center" vertical="center"/>
    </xf>
    <xf numFmtId="44" fontId="3" fillId="0" borderId="26" xfId="2" applyFont="1" applyBorder="1"/>
    <xf numFmtId="0" fontId="3" fillId="0" borderId="20" xfId="0" applyFont="1" applyBorder="1"/>
    <xf numFmtId="44" fontId="4" fillId="3" borderId="1" xfId="2" applyFont="1" applyFill="1" applyBorder="1"/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44" fontId="4" fillId="2" borderId="12" xfId="2" applyFont="1" applyFill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44" fontId="4" fillId="4" borderId="12" xfId="0" applyNumberFormat="1" applyFont="1" applyFill="1" applyBorder="1"/>
    <xf numFmtId="0" fontId="4" fillId="4" borderId="13" xfId="0" applyFont="1" applyFill="1" applyBorder="1"/>
    <xf numFmtId="44" fontId="4" fillId="0" borderId="12" xfId="0" applyNumberFormat="1" applyFont="1" applyBorder="1" applyAlignment="1">
      <alignment horizontal="center" vertical="center"/>
    </xf>
    <xf numFmtId="44" fontId="3" fillId="0" borderId="7" xfId="4" applyFont="1" applyFill="1" applyBorder="1" applyAlignment="1">
      <alignment vertical="center"/>
    </xf>
    <xf numFmtId="44" fontId="3" fillId="0" borderId="1" xfId="4" applyFont="1" applyFill="1" applyBorder="1" applyAlignment="1">
      <alignment vertical="center"/>
    </xf>
    <xf numFmtId="44" fontId="3" fillId="0" borderId="32" xfId="0" applyNumberFormat="1" applyFont="1" applyBorder="1"/>
    <xf numFmtId="44" fontId="3" fillId="0" borderId="6" xfId="0" applyNumberFormat="1" applyFont="1" applyBorder="1" applyAlignment="1">
      <alignment horizontal="center" vertical="center"/>
    </xf>
    <xf numFmtId="43" fontId="0" fillId="4" borderId="33" xfId="1" applyFont="1" applyFill="1" applyBorder="1" applyAlignment="1">
      <alignment horizontal="center"/>
    </xf>
    <xf numFmtId="43" fontId="9" fillId="4" borderId="33" xfId="1" applyFont="1" applyFill="1" applyBorder="1" applyAlignment="1">
      <alignment horizontal="center"/>
    </xf>
    <xf numFmtId="14" fontId="3" fillId="0" borderId="37" xfId="0" applyNumberFormat="1" applyFont="1" applyBorder="1" applyAlignment="1">
      <alignment horizontal="center"/>
    </xf>
    <xf numFmtId="14" fontId="3" fillId="0" borderId="26" xfId="0" applyNumberFormat="1" applyFont="1" applyBorder="1" applyAlignment="1">
      <alignment horizontal="center"/>
    </xf>
    <xf numFmtId="44" fontId="3" fillId="2" borderId="26" xfId="1" applyNumberFormat="1" applyFont="1" applyFill="1" applyBorder="1" applyAlignment="1">
      <alignment vertical="center"/>
    </xf>
    <xf numFmtId="44" fontId="3" fillId="2" borderId="26" xfId="2" applyFont="1" applyFill="1" applyBorder="1" applyAlignment="1"/>
    <xf numFmtId="0" fontId="3" fillId="2" borderId="46" xfId="0" applyFont="1" applyFill="1" applyBorder="1" applyAlignment="1">
      <alignment horizontal="center" vertical="center" wrapText="1"/>
    </xf>
    <xf numFmtId="44" fontId="4" fillId="0" borderId="12" xfId="2" applyFont="1" applyBorder="1" applyAlignment="1">
      <alignment horizontal="center" vertical="center"/>
    </xf>
    <xf numFmtId="44" fontId="3" fillId="0" borderId="31" xfId="4" applyFont="1" applyFill="1" applyBorder="1" applyAlignment="1">
      <alignment vertical="center"/>
    </xf>
    <xf numFmtId="44" fontId="3" fillId="0" borderId="26" xfId="2" applyFont="1" applyFill="1" applyBorder="1"/>
    <xf numFmtId="0" fontId="3" fillId="2" borderId="40" xfId="0" applyFont="1" applyFill="1" applyBorder="1" applyAlignment="1">
      <alignment horizontal="center"/>
    </xf>
    <xf numFmtId="14" fontId="3" fillId="2" borderId="40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44" fontId="4" fillId="2" borderId="9" xfId="2" applyFont="1" applyFill="1" applyBorder="1" applyAlignment="1">
      <alignment vertical="center"/>
    </xf>
    <xf numFmtId="0" fontId="3" fillId="2" borderId="46" xfId="0" applyFont="1" applyFill="1" applyBorder="1" applyAlignment="1">
      <alignment horizontal="center" vertical="center"/>
    </xf>
    <xf numFmtId="43" fontId="0" fillId="4" borderId="33" xfId="1" applyFont="1" applyFill="1" applyBorder="1"/>
    <xf numFmtId="0" fontId="0" fillId="4" borderId="33" xfId="0" applyFill="1" applyBorder="1"/>
    <xf numFmtId="0" fontId="3" fillId="2" borderId="46" xfId="0" applyFont="1" applyFill="1" applyBorder="1" applyAlignment="1">
      <alignment horizontal="center"/>
    </xf>
    <xf numFmtId="3" fontId="3" fillId="2" borderId="46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left" indent="2"/>
    </xf>
    <xf numFmtId="0" fontId="11" fillId="0" borderId="32" xfId="0" applyFont="1" applyBorder="1" applyAlignment="1">
      <alignment horizontal="center" vertical="center"/>
    </xf>
    <xf numFmtId="0" fontId="4" fillId="5" borderId="32" xfId="0" applyFont="1" applyFill="1" applyBorder="1"/>
    <xf numFmtId="0" fontId="4" fillId="5" borderId="32" xfId="0" applyFont="1" applyFill="1" applyBorder="1" applyAlignment="1">
      <alignment horizontal="center" vertical="center"/>
    </xf>
    <xf numFmtId="44" fontId="4" fillId="5" borderId="26" xfId="2" applyFont="1" applyFill="1" applyBorder="1"/>
    <xf numFmtId="0" fontId="4" fillId="5" borderId="17" xfId="0" applyFont="1" applyFill="1" applyBorder="1"/>
    <xf numFmtId="0" fontId="4" fillId="5" borderId="17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left" vertical="center" indent="2"/>
    </xf>
    <xf numFmtId="44" fontId="11" fillId="2" borderId="26" xfId="2" applyFont="1" applyFill="1" applyBorder="1" applyAlignment="1">
      <alignment horizontal="left" indent="2"/>
    </xf>
    <xf numFmtId="0" fontId="11" fillId="0" borderId="17" xfId="0" applyFont="1" applyBorder="1" applyAlignment="1">
      <alignment horizontal="left" indent="2"/>
    </xf>
    <xf numFmtId="0" fontId="11" fillId="0" borderId="17" xfId="0" applyFont="1" applyBorder="1" applyAlignment="1">
      <alignment horizontal="left" vertical="center" indent="2"/>
    </xf>
    <xf numFmtId="44" fontId="7" fillId="0" borderId="15" xfId="0" applyNumberFormat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14" fontId="3" fillId="0" borderId="49" xfId="0" applyNumberFormat="1" applyFont="1" applyBorder="1" applyAlignment="1">
      <alignment horizontal="left"/>
    </xf>
    <xf numFmtId="44" fontId="4" fillId="2" borderId="14" xfId="2" applyFont="1" applyFill="1" applyBorder="1"/>
    <xf numFmtId="44" fontId="4" fillId="5" borderId="36" xfId="2" applyFont="1" applyFill="1" applyBorder="1"/>
    <xf numFmtId="44" fontId="4" fillId="5" borderId="36" xfId="0" applyNumberFormat="1" applyFont="1" applyFill="1" applyBorder="1" applyAlignment="1">
      <alignment horizontal="center" vertical="center"/>
    </xf>
    <xf numFmtId="44" fontId="4" fillId="5" borderId="26" xfId="0" applyNumberFormat="1" applyFont="1" applyFill="1" applyBorder="1" applyAlignment="1">
      <alignment horizontal="center" vertical="center"/>
    </xf>
    <xf numFmtId="44" fontId="4" fillId="5" borderId="48" xfId="2" applyFont="1" applyFill="1" applyBorder="1" applyAlignment="1">
      <alignment vertical="center"/>
    </xf>
    <xf numFmtId="44" fontId="4" fillId="5" borderId="31" xfId="2" applyFont="1" applyFill="1" applyBorder="1"/>
    <xf numFmtId="44" fontId="4" fillId="5" borderId="37" xfId="0" applyNumberFormat="1" applyFont="1" applyFill="1" applyBorder="1" applyAlignment="1">
      <alignment horizontal="center" vertical="center"/>
    </xf>
    <xf numFmtId="44" fontId="11" fillId="0" borderId="26" xfId="0" applyNumberFormat="1" applyFont="1" applyBorder="1" applyAlignment="1">
      <alignment horizontal="left" vertical="center" indent="2"/>
    </xf>
    <xf numFmtId="44" fontId="11" fillId="2" borderId="48" xfId="2" applyFont="1" applyFill="1" applyBorder="1" applyAlignment="1">
      <alignment horizontal="left" indent="2"/>
    </xf>
    <xf numFmtId="44" fontId="4" fillId="5" borderId="26" xfId="2" applyFont="1" applyFill="1" applyBorder="1" applyAlignment="1">
      <alignment horizontal="left"/>
    </xf>
    <xf numFmtId="0" fontId="3" fillId="0" borderId="1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44" fontId="3" fillId="0" borderId="26" xfId="4" applyFont="1" applyFill="1" applyBorder="1" applyAlignment="1">
      <alignment vertical="center"/>
    </xf>
    <xf numFmtId="44" fontId="3" fillId="0" borderId="48" xfId="4" applyFont="1" applyFill="1" applyBorder="1" applyAlignment="1">
      <alignment vertical="center"/>
    </xf>
    <xf numFmtId="43" fontId="12" fillId="2" borderId="39" xfId="1" applyFont="1" applyFill="1" applyBorder="1" applyAlignment="1">
      <alignment horizontal="center" vertical="center" wrapText="1"/>
    </xf>
    <xf numFmtId="43" fontId="12" fillId="2" borderId="46" xfId="1" applyFont="1" applyFill="1" applyBorder="1" applyAlignment="1">
      <alignment horizontal="center" vertical="center" wrapText="1"/>
    </xf>
    <xf numFmtId="43" fontId="12" fillId="2" borderId="4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/>
    </xf>
    <xf numFmtId="43" fontId="3" fillId="0" borderId="39" xfId="1" applyFont="1" applyFill="1" applyBorder="1" applyAlignment="1">
      <alignment horizontal="center" vertical="center" wrapText="1"/>
    </xf>
    <xf numFmtId="44" fontId="4" fillId="2" borderId="15" xfId="2" applyFont="1" applyFill="1" applyBorder="1" applyAlignment="1">
      <alignment horizontal="center"/>
    </xf>
    <xf numFmtId="44" fontId="4" fillId="2" borderId="0" xfId="2" applyFont="1" applyFill="1" applyBorder="1" applyAlignment="1">
      <alignment vertical="center"/>
    </xf>
    <xf numFmtId="44" fontId="11" fillId="2" borderId="26" xfId="2" applyFont="1" applyFill="1" applyBorder="1" applyAlignment="1">
      <alignment horizontal="left" vertical="center" indent="2"/>
    </xf>
    <xf numFmtId="0" fontId="6" fillId="2" borderId="39" xfId="0" applyFont="1" applyFill="1" applyBorder="1" applyAlignment="1">
      <alignment vertical="center" wrapText="1"/>
    </xf>
    <xf numFmtId="0" fontId="6" fillId="6" borderId="39" xfId="0" applyFont="1" applyFill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17" fontId="3" fillId="2" borderId="40" xfId="1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11" fillId="2" borderId="32" xfId="0" applyFont="1" applyFill="1" applyBorder="1" applyAlignment="1">
      <alignment horizontal="left" indent="2"/>
    </xf>
    <xf numFmtId="44" fontId="11" fillId="2" borderId="48" xfId="2" applyFont="1" applyFill="1" applyBorder="1" applyAlignment="1">
      <alignment horizontal="left" wrapText="1" indent="2"/>
    </xf>
    <xf numFmtId="43" fontId="3" fillId="2" borderId="46" xfId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40" xfId="0" applyBorder="1"/>
    <xf numFmtId="0" fontId="0" fillId="0" borderId="39" xfId="0" applyBorder="1"/>
    <xf numFmtId="44" fontId="3" fillId="2" borderId="16" xfId="1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42" xfId="0" applyFont="1" applyBorder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4" fontId="4" fillId="3" borderId="12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/>
    </xf>
    <xf numFmtId="44" fontId="3" fillId="2" borderId="1" xfId="2" applyFont="1" applyFill="1" applyBorder="1"/>
    <xf numFmtId="44" fontId="3" fillId="2" borderId="8" xfId="2" applyFont="1" applyFill="1" applyBorder="1"/>
    <xf numFmtId="44" fontId="3" fillId="2" borderId="26" xfId="2" applyFont="1" applyFill="1" applyBorder="1" applyAlignment="1">
      <alignment vertical="center"/>
    </xf>
    <xf numFmtId="14" fontId="3" fillId="2" borderId="46" xfId="0" applyNumberFormat="1" applyFont="1" applyFill="1" applyBorder="1" applyAlignment="1">
      <alignment horizontal="center" vertical="center"/>
    </xf>
    <xf numFmtId="4" fontId="4" fillId="2" borderId="0" xfId="0" applyNumberFormat="1" applyFont="1" applyFill="1"/>
    <xf numFmtId="17" fontId="3" fillId="2" borderId="46" xfId="1" applyNumberFormat="1" applyFont="1" applyFill="1" applyBorder="1" applyAlignment="1">
      <alignment horizontal="center" vertical="center" wrapText="1"/>
    </xf>
    <xf numFmtId="44" fontId="3" fillId="2" borderId="26" xfId="0" applyNumberFormat="1" applyFont="1" applyFill="1" applyBorder="1"/>
    <xf numFmtId="44" fontId="3" fillId="2" borderId="36" xfId="0" applyNumberFormat="1" applyFont="1" applyFill="1" applyBorder="1"/>
    <xf numFmtId="44" fontId="3" fillId="0" borderId="5" xfId="0" applyNumberFormat="1" applyFont="1" applyBorder="1"/>
    <xf numFmtId="3" fontId="3" fillId="2" borderId="39" xfId="0" applyNumberFormat="1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vertical="center" wrapText="1"/>
    </xf>
    <xf numFmtId="0" fontId="14" fillId="0" borderId="0" xfId="0" applyFont="1"/>
    <xf numFmtId="0" fontId="6" fillId="2" borderId="40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vertical="center" wrapText="1"/>
    </xf>
    <xf numFmtId="0" fontId="6" fillId="6" borderId="40" xfId="0" applyFont="1" applyFill="1" applyBorder="1" applyAlignment="1">
      <alignment vertical="center" wrapText="1"/>
    </xf>
    <xf numFmtId="17" fontId="4" fillId="2" borderId="0" xfId="0" applyNumberFormat="1" applyFont="1" applyFill="1"/>
    <xf numFmtId="0" fontId="3" fillId="0" borderId="5" xfId="0" applyFont="1" applyBorder="1" applyAlignment="1">
      <alignment horizontal="left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/>
    </xf>
    <xf numFmtId="43" fontId="12" fillId="2" borderId="52" xfId="1" applyFont="1" applyFill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/>
    </xf>
    <xf numFmtId="43" fontId="12" fillId="2" borderId="55" xfId="1" applyFont="1" applyFill="1" applyBorder="1" applyAlignment="1">
      <alignment horizontal="center" vertical="center" wrapText="1"/>
    </xf>
    <xf numFmtId="17" fontId="3" fillId="2" borderId="55" xfId="1" applyNumberFormat="1" applyFont="1" applyFill="1" applyBorder="1" applyAlignment="1">
      <alignment horizontal="center" vertical="center" wrapText="1"/>
    </xf>
    <xf numFmtId="14" fontId="3" fillId="2" borderId="55" xfId="0" applyNumberFormat="1" applyFont="1" applyFill="1" applyBorder="1" applyAlignment="1">
      <alignment horizontal="center" vertical="center" wrapText="1"/>
    </xf>
    <xf numFmtId="44" fontId="3" fillId="2" borderId="21" xfId="1" applyNumberFormat="1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6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/>
    </xf>
    <xf numFmtId="43" fontId="3" fillId="0" borderId="56" xfId="1" applyFont="1" applyFill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center" vertical="center"/>
    </xf>
    <xf numFmtId="44" fontId="3" fillId="2" borderId="22" xfId="1" applyNumberFormat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/>
    </xf>
    <xf numFmtId="43" fontId="3" fillId="0" borderId="55" xfId="1" applyFont="1" applyFill="1" applyBorder="1" applyAlignment="1">
      <alignment horizontal="center" vertical="center" wrapText="1"/>
    </xf>
    <xf numFmtId="14" fontId="3" fillId="2" borderId="57" xfId="0" applyNumberFormat="1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27" xfId="0" applyFont="1" applyBorder="1"/>
    <xf numFmtId="0" fontId="13" fillId="2" borderId="37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44" fontId="3" fillId="2" borderId="36" xfId="0" applyNumberFormat="1" applyFont="1" applyFill="1" applyBorder="1" applyAlignment="1">
      <alignment vertical="center"/>
    </xf>
    <xf numFmtId="43" fontId="3" fillId="2" borderId="40" xfId="1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14" fontId="3" fillId="2" borderId="4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6" fillId="3" borderId="46" xfId="0" applyFont="1" applyFill="1" applyBorder="1" applyAlignment="1">
      <alignment vertical="center" wrapText="1"/>
    </xf>
    <xf numFmtId="3" fontId="3" fillId="2" borderId="56" xfId="0" applyNumberFormat="1" applyFont="1" applyFill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/>
    </xf>
    <xf numFmtId="44" fontId="3" fillId="2" borderId="36" xfId="1" applyNumberFormat="1" applyFont="1" applyFill="1" applyBorder="1" applyAlignment="1">
      <alignment vertical="center"/>
    </xf>
    <xf numFmtId="44" fontId="3" fillId="2" borderId="36" xfId="2" applyFont="1" applyFill="1" applyBorder="1"/>
    <xf numFmtId="44" fontId="3" fillId="0" borderId="32" xfId="0" applyNumberFormat="1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left" wrapText="1"/>
    </xf>
    <xf numFmtId="44" fontId="3" fillId="2" borderId="36" xfId="2" applyFont="1" applyFill="1" applyBorder="1" applyAlignment="1">
      <alignment vertical="center"/>
    </xf>
    <xf numFmtId="44" fontId="3" fillId="2" borderId="59" xfId="1" applyNumberFormat="1" applyFont="1" applyFill="1" applyBorder="1" applyAlignment="1">
      <alignment horizontal="center" vertical="center" wrapText="1"/>
    </xf>
    <xf numFmtId="44" fontId="3" fillId="2" borderId="53" xfId="1" applyNumberFormat="1" applyFont="1" applyFill="1" applyBorder="1" applyAlignment="1">
      <alignment horizontal="center" vertical="center" wrapText="1"/>
    </xf>
    <xf numFmtId="17" fontId="3" fillId="2" borderId="39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2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44" fontId="3" fillId="2" borderId="13" xfId="2" applyFont="1" applyFill="1" applyBorder="1" applyAlignment="1">
      <alignment horizontal="center"/>
    </xf>
    <xf numFmtId="44" fontId="3" fillId="2" borderId="15" xfId="2" applyFont="1" applyFill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7" xfId="3" applyFont="1" applyBorder="1" applyAlignment="1">
      <alignment horizontal="left" vertical="top"/>
    </xf>
    <xf numFmtId="0" fontId="3" fillId="0" borderId="50" xfId="3" applyFont="1" applyBorder="1" applyAlignment="1">
      <alignment horizontal="left" vertical="top"/>
    </xf>
    <xf numFmtId="0" fontId="3" fillId="0" borderId="48" xfId="3" applyFont="1" applyBorder="1" applyAlignment="1">
      <alignment horizontal="left" vertical="top"/>
    </xf>
    <xf numFmtId="0" fontId="3" fillId="0" borderId="9" xfId="3" applyFont="1" applyBorder="1" applyAlignment="1">
      <alignment horizontal="left" vertical="top"/>
    </xf>
    <xf numFmtId="0" fontId="3" fillId="0" borderId="10" xfId="3" applyFont="1" applyBorder="1" applyAlignment="1">
      <alignment horizontal="left" vertical="top"/>
    </xf>
    <xf numFmtId="0" fontId="3" fillId="0" borderId="11" xfId="3" applyFont="1" applyBorder="1" applyAlignment="1">
      <alignment horizontal="left" vertical="top"/>
    </xf>
    <xf numFmtId="0" fontId="4" fillId="0" borderId="10" xfId="0" applyFont="1" applyBorder="1" applyAlignment="1">
      <alignment horizontal="center"/>
    </xf>
    <xf numFmtId="0" fontId="4" fillId="0" borderId="13" xfId="3" applyFont="1" applyBorder="1" applyAlignment="1">
      <alignment horizontal="center" vertical="top"/>
    </xf>
    <xf numFmtId="0" fontId="4" fillId="0" borderId="3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43" xfId="3" applyFont="1" applyBorder="1" applyAlignment="1">
      <alignment horizontal="left" vertical="center" wrapText="1"/>
    </xf>
    <xf numFmtId="0" fontId="3" fillId="0" borderId="44" xfId="3" applyFont="1" applyBorder="1" applyAlignment="1">
      <alignment horizontal="left" vertical="center" wrapText="1"/>
    </xf>
    <xf numFmtId="0" fontId="3" fillId="0" borderId="45" xfId="3" applyFont="1" applyBorder="1" applyAlignment="1">
      <alignment horizontal="left" vertical="center" wrapText="1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3" fillId="0" borderId="2" xfId="3" applyFont="1" applyBorder="1" applyAlignment="1">
      <alignment horizontal="left" vertical="top"/>
    </xf>
    <xf numFmtId="0" fontId="3" fillId="0" borderId="3" xfId="3" applyFont="1" applyBorder="1" applyAlignment="1">
      <alignment horizontal="left" vertical="top"/>
    </xf>
    <xf numFmtId="0" fontId="3" fillId="0" borderId="4" xfId="3" applyFont="1" applyBorder="1" applyAlignment="1">
      <alignment horizontal="left" vertical="top"/>
    </xf>
    <xf numFmtId="14" fontId="3" fillId="0" borderId="9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wrapText="1"/>
    </xf>
  </cellXfs>
  <cellStyles count="10">
    <cellStyle name="Detalhes da tabela" xfId="8" xr:uid="{A49EF5D9-EBF0-4C21-AB94-7064A1DA9641}"/>
    <cellStyle name="Moeda" xfId="2" builtinId="4"/>
    <cellStyle name="Moeda 2" xfId="6" xr:uid="{00000000-0005-0000-0000-000001000000}"/>
    <cellStyle name="Moeda 3" xfId="4" xr:uid="{00000000-0005-0000-0000-000002000000}"/>
    <cellStyle name="Moeda 3 2" xfId="7" xr:uid="{00000000-0005-0000-0000-000003000000}"/>
    <cellStyle name="Normal" xfId="0" builtinId="0"/>
    <cellStyle name="Normal 4" xfId="3" xr:uid="{00000000-0005-0000-0000-000005000000}"/>
    <cellStyle name="Números de tabela" xfId="9" xr:uid="{98BF8D93-9B65-4BA8-B307-F9F5E3DFBF17}"/>
    <cellStyle name="Vírgula" xfId="1" builtinId="3"/>
    <cellStyle name="Vírgula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1006475</xdr:colOff>
      <xdr:row>1</xdr:row>
      <xdr:rowOff>155575</xdr:rowOff>
    </xdr:from>
    <xdr:to>
      <xdr:col>1</xdr:col>
      <xdr:colOff>2085975</xdr:colOff>
      <xdr:row>3</xdr:row>
      <xdr:rowOff>84921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558" y="346075"/>
          <a:ext cx="1079500" cy="437346"/>
        </a:xfrm>
        <a:prstGeom prst="rect">
          <a:avLst/>
        </a:prstGeom>
      </xdr:spPr>
    </xdr:pic>
    <xdr:clientData/>
  </xdr:twoCellAnchor>
  <xdr:twoCellAnchor editAs="oneCell">
    <xdr:from>
      <xdr:col>2</xdr:col>
      <xdr:colOff>1351492</xdr:colOff>
      <xdr:row>73</xdr:row>
      <xdr:rowOff>32808</xdr:rowOff>
    </xdr:from>
    <xdr:to>
      <xdr:col>2</xdr:col>
      <xdr:colOff>2261658</xdr:colOff>
      <xdr:row>75</xdr:row>
      <xdr:rowOff>159809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024576-B52E-4724-B207-F7CAD844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267" y="12491508"/>
          <a:ext cx="910166" cy="7556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1</xdr:row>
      <xdr:rowOff>95250</xdr:rowOff>
    </xdr:from>
    <xdr:to>
      <xdr:col>1</xdr:col>
      <xdr:colOff>2000250</xdr:colOff>
      <xdr:row>1</xdr:row>
      <xdr:rowOff>552449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285750"/>
          <a:ext cx="1085850" cy="457199"/>
        </a:xfrm>
        <a:prstGeom prst="rect">
          <a:avLst/>
        </a:prstGeom>
      </xdr:spPr>
    </xdr:pic>
    <xdr:clientData/>
  </xdr:twoCellAnchor>
  <xdr:twoCellAnchor editAs="oneCell">
    <xdr:from>
      <xdr:col>2</xdr:col>
      <xdr:colOff>1447800</xdr:colOff>
      <xdr:row>56</xdr:row>
      <xdr:rowOff>19050</xdr:rowOff>
    </xdr:from>
    <xdr:to>
      <xdr:col>3</xdr:col>
      <xdr:colOff>628650</xdr:colOff>
      <xdr:row>59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16ABCF-E57E-4E0E-8526-F86BEFF8F60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8372475"/>
          <a:ext cx="8477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145773</xdr:colOff>
      <xdr:row>1</xdr:row>
      <xdr:rowOff>132935</xdr:rowOff>
    </xdr:from>
    <xdr:to>
      <xdr:col>3</xdr:col>
      <xdr:colOff>333375</xdr:colOff>
      <xdr:row>3</xdr:row>
      <xdr:rowOff>125781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248" y="323435"/>
          <a:ext cx="1121052" cy="469096"/>
        </a:xfrm>
        <a:prstGeom prst="rect">
          <a:avLst/>
        </a:prstGeom>
      </xdr:spPr>
    </xdr:pic>
    <xdr:clientData/>
  </xdr:twoCellAnchor>
  <xdr:twoCellAnchor editAs="oneCell">
    <xdr:from>
      <xdr:col>10</xdr:col>
      <xdr:colOff>716757</xdr:colOff>
      <xdr:row>18</xdr:row>
      <xdr:rowOff>47625</xdr:rowOff>
    </xdr:from>
    <xdr:to>
      <xdr:col>11</xdr:col>
      <xdr:colOff>600075</xdr:colOff>
      <xdr:row>21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A8B29FA-8174-4BE2-B1A9-91630C697C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557" y="5895975"/>
          <a:ext cx="759618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1861093</xdr:colOff>
      <xdr:row>1</xdr:row>
      <xdr:rowOff>58849</xdr:rowOff>
    </xdr:from>
    <xdr:to>
      <xdr:col>3</xdr:col>
      <xdr:colOff>2782359</xdr:colOff>
      <xdr:row>1</xdr:row>
      <xdr:rowOff>478705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1593" y="259932"/>
          <a:ext cx="921266" cy="419856"/>
        </a:xfrm>
        <a:prstGeom prst="rect">
          <a:avLst/>
        </a:prstGeom>
      </xdr:spPr>
    </xdr:pic>
    <xdr:clientData/>
  </xdr:twoCellAnchor>
  <xdr:twoCellAnchor editAs="oneCell">
    <xdr:from>
      <xdr:col>4</xdr:col>
      <xdr:colOff>1701325</xdr:colOff>
      <xdr:row>118</xdr:row>
      <xdr:rowOff>52758</xdr:rowOff>
    </xdr:from>
    <xdr:to>
      <xdr:col>5</xdr:col>
      <xdr:colOff>936943</xdr:colOff>
      <xdr:row>122</xdr:row>
      <xdr:rowOff>190868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B00F79-6FC3-4550-B3F2-13551FFF6E4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1165" y="19021478"/>
          <a:ext cx="1054258" cy="849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1861093</xdr:colOff>
      <xdr:row>1</xdr:row>
      <xdr:rowOff>58849</xdr:rowOff>
    </xdr:from>
    <xdr:to>
      <xdr:col>3</xdr:col>
      <xdr:colOff>2782359</xdr:colOff>
      <xdr:row>1</xdr:row>
      <xdr:rowOff>478705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9BE793D-5824-483C-BA2A-0D92C4BE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633" y="249349"/>
          <a:ext cx="921266" cy="419856"/>
        </a:xfrm>
        <a:prstGeom prst="rect">
          <a:avLst/>
        </a:prstGeom>
      </xdr:spPr>
    </xdr:pic>
    <xdr:clientData/>
  </xdr:twoCellAnchor>
  <xdr:twoCellAnchor editAs="oneCell">
    <xdr:from>
      <xdr:col>4</xdr:col>
      <xdr:colOff>1725273</xdr:colOff>
      <xdr:row>16</xdr:row>
      <xdr:rowOff>18287</xdr:rowOff>
    </xdr:from>
    <xdr:to>
      <xdr:col>5</xdr:col>
      <xdr:colOff>960891</xdr:colOff>
      <xdr:row>20</xdr:row>
      <xdr:rowOff>178169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F17A811-2054-401E-8034-89018CF538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1644" y="4775344"/>
          <a:ext cx="1053533" cy="8565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1"/>
  <sheetViews>
    <sheetView showGridLines="0" view="pageBreakPreview" topLeftCell="A67" zoomScale="90" zoomScaleNormal="90" zoomScaleSheetLayoutView="90" workbookViewId="0">
      <selection activeCell="B78" sqref="B78:D78"/>
    </sheetView>
  </sheetViews>
  <sheetFormatPr defaultColWidth="9.109375" defaultRowHeight="13.8" x14ac:dyDescent="0.25"/>
  <cols>
    <col min="1" max="1" width="3.33203125" style="1" customWidth="1"/>
    <col min="2" max="2" width="59.88671875" style="1" bestFit="1" customWidth="1"/>
    <col min="3" max="3" width="67" style="1" customWidth="1"/>
    <col min="4" max="4" width="36.109375" style="1" customWidth="1"/>
    <col min="5" max="5" width="3.33203125" style="1" customWidth="1"/>
    <col min="6" max="6" width="4.33203125" style="1" customWidth="1"/>
    <col min="7" max="7" width="15.6640625" style="1" bestFit="1" customWidth="1"/>
    <col min="8" max="8" width="16.109375" style="1" bestFit="1" customWidth="1"/>
    <col min="9" max="10" width="11.5546875" style="1" bestFit="1" customWidth="1"/>
    <col min="11" max="16384" width="9.109375" style="1"/>
  </cols>
  <sheetData>
    <row r="1" spans="2:7" ht="15" customHeight="1" thickBot="1" x14ac:dyDescent="0.3"/>
    <row r="2" spans="2:7" ht="20.7" customHeight="1" x14ac:dyDescent="0.25">
      <c r="B2" s="235"/>
      <c r="C2" s="238" t="s">
        <v>0</v>
      </c>
      <c r="D2" s="239"/>
    </row>
    <row r="3" spans="2:7" ht="20.7" customHeight="1" x14ac:dyDescent="0.25">
      <c r="B3" s="236"/>
      <c r="C3" s="240" t="s">
        <v>1</v>
      </c>
      <c r="D3" s="241"/>
    </row>
    <row r="4" spans="2:7" ht="20.7" customHeight="1" thickBot="1" x14ac:dyDescent="0.3">
      <c r="B4" s="237"/>
      <c r="C4" s="242" t="s">
        <v>276</v>
      </c>
      <c r="D4" s="243"/>
    </row>
    <row r="5" spans="2:7" ht="14.4" thickBot="1" x14ac:dyDescent="0.3"/>
    <row r="6" spans="2:7" ht="18" customHeight="1" x14ac:dyDescent="0.25">
      <c r="B6" s="34" t="s">
        <v>2</v>
      </c>
      <c r="C6" s="244" t="s">
        <v>187</v>
      </c>
      <c r="D6" s="245"/>
    </row>
    <row r="7" spans="2:7" ht="18" customHeight="1" x14ac:dyDescent="0.25">
      <c r="B7" s="35" t="s">
        <v>3</v>
      </c>
      <c r="C7" s="246" t="s">
        <v>4</v>
      </c>
      <c r="D7" s="247"/>
    </row>
    <row r="8" spans="2:7" ht="18" customHeight="1" x14ac:dyDescent="0.25">
      <c r="B8" s="35" t="s">
        <v>5</v>
      </c>
      <c r="C8" s="255" t="s">
        <v>6</v>
      </c>
      <c r="D8" s="256"/>
    </row>
    <row r="9" spans="2:7" ht="18" customHeight="1" x14ac:dyDescent="0.25">
      <c r="B9" s="35" t="s">
        <v>7</v>
      </c>
      <c r="C9" s="255" t="s">
        <v>188</v>
      </c>
      <c r="D9" s="247"/>
    </row>
    <row r="10" spans="2:7" ht="18" customHeight="1" x14ac:dyDescent="0.25">
      <c r="B10" s="35" t="s">
        <v>8</v>
      </c>
      <c r="C10" s="246" t="s">
        <v>9</v>
      </c>
      <c r="D10" s="247"/>
    </row>
    <row r="11" spans="2:7" ht="30.75" customHeight="1" thickBot="1" x14ac:dyDescent="0.3">
      <c r="B11" s="36" t="s">
        <v>10</v>
      </c>
      <c r="C11" s="257" t="s">
        <v>189</v>
      </c>
      <c r="D11" s="258"/>
      <c r="E11" s="37"/>
    </row>
    <row r="12" spans="2:7" ht="18" customHeight="1" thickBot="1" x14ac:dyDescent="0.3">
      <c r="B12" s="20" t="s">
        <v>11</v>
      </c>
      <c r="C12" s="23" t="s">
        <v>12</v>
      </c>
      <c r="D12" s="38" t="s">
        <v>13</v>
      </c>
    </row>
    <row r="13" spans="2:7" ht="14.4" thickBot="1" x14ac:dyDescent="0.3">
      <c r="B13" s="39" t="s">
        <v>190</v>
      </c>
      <c r="C13" s="40" t="s">
        <v>277</v>
      </c>
      <c r="D13" s="77">
        <v>3701286.93</v>
      </c>
      <c r="G13" s="1" t="s">
        <v>14</v>
      </c>
    </row>
    <row r="14" spans="2:7" ht="20.25" customHeight="1" thickBot="1" x14ac:dyDescent="0.3">
      <c r="B14" s="41"/>
      <c r="C14" s="42" t="s">
        <v>15</v>
      </c>
      <c r="D14" s="43"/>
    </row>
    <row r="15" spans="2:7" ht="15.75" customHeight="1" thickBot="1" x14ac:dyDescent="0.3">
      <c r="B15" s="38" t="s">
        <v>16</v>
      </c>
      <c r="C15" s="38" t="s">
        <v>17</v>
      </c>
      <c r="D15" s="39" t="s">
        <v>18</v>
      </c>
    </row>
    <row r="16" spans="2:7" ht="15" thickBot="1" x14ac:dyDescent="0.35">
      <c r="B16" s="44" t="s">
        <v>19</v>
      </c>
      <c r="C16" s="22" t="s">
        <v>278</v>
      </c>
      <c r="D16" s="38" t="s">
        <v>20</v>
      </c>
      <c r="G16"/>
    </row>
    <row r="17" spans="2:8" ht="14.4" x14ac:dyDescent="0.3">
      <c r="B17" s="45" t="s">
        <v>21</v>
      </c>
      <c r="C17" s="46">
        <v>45750</v>
      </c>
      <c r="D17" s="74">
        <v>760895.47</v>
      </c>
      <c r="G17"/>
    </row>
    <row r="18" spans="2:8" ht="14.4" x14ac:dyDescent="0.3">
      <c r="B18" s="52" t="s">
        <v>21</v>
      </c>
      <c r="C18" s="72">
        <v>45751</v>
      </c>
      <c r="D18" s="75">
        <v>48332.55</v>
      </c>
      <c r="G18"/>
    </row>
    <row r="19" spans="2:8" ht="14.4" x14ac:dyDescent="0.3">
      <c r="B19" s="136" t="s">
        <v>21</v>
      </c>
      <c r="C19" s="72">
        <v>45762</v>
      </c>
      <c r="D19" s="75">
        <v>46448</v>
      </c>
      <c r="G19"/>
    </row>
    <row r="20" spans="2:8" ht="14.4" x14ac:dyDescent="0.3">
      <c r="B20" s="136" t="s">
        <v>21</v>
      </c>
      <c r="C20" s="73">
        <v>45763</v>
      </c>
      <c r="D20" s="75">
        <v>1305929.6399999999</v>
      </c>
      <c r="G20"/>
    </row>
    <row r="21" spans="2:8" ht="14.4" x14ac:dyDescent="0.3">
      <c r="B21" s="136" t="s">
        <v>21</v>
      </c>
      <c r="C21" s="73">
        <v>45769</v>
      </c>
      <c r="D21" s="75">
        <v>8582.4</v>
      </c>
      <c r="G21" t="s">
        <v>232</v>
      </c>
    </row>
    <row r="22" spans="2:8" ht="14.4" x14ac:dyDescent="0.3">
      <c r="B22" s="136" t="s">
        <v>21</v>
      </c>
      <c r="C22" s="73">
        <v>45776</v>
      </c>
      <c r="D22" s="75">
        <v>97247.25</v>
      </c>
      <c r="G22"/>
    </row>
    <row r="23" spans="2:8" ht="14.4" x14ac:dyDescent="0.3">
      <c r="B23" s="136" t="s">
        <v>21</v>
      </c>
      <c r="C23" s="73">
        <v>45777</v>
      </c>
      <c r="D23" s="75">
        <v>310000</v>
      </c>
      <c r="G23" t="s">
        <v>234</v>
      </c>
    </row>
    <row r="24" spans="2:8" ht="15" thickBot="1" x14ac:dyDescent="0.35">
      <c r="B24" s="136"/>
      <c r="C24" s="73"/>
      <c r="D24" s="75"/>
      <c r="G24"/>
    </row>
    <row r="25" spans="2:8" ht="14.4" thickBot="1" x14ac:dyDescent="0.3">
      <c r="B25" s="229" t="s">
        <v>23</v>
      </c>
      <c r="C25" s="230"/>
      <c r="D25" s="47">
        <f>SUM(D17:D24)</f>
        <v>2577435.31</v>
      </c>
    </row>
    <row r="26" spans="2:8" ht="36.75" customHeight="1" thickBot="1" x14ac:dyDescent="0.3">
      <c r="B26" s="226" t="s">
        <v>24</v>
      </c>
      <c r="C26" s="227"/>
      <c r="D26" s="228"/>
      <c r="E26" s="48"/>
      <c r="F26" s="48"/>
      <c r="G26" s="48"/>
      <c r="H26" s="48"/>
    </row>
    <row r="27" spans="2:8" ht="36.75" customHeight="1" thickBot="1" x14ac:dyDescent="0.3">
      <c r="B27" s="49" t="s">
        <v>25</v>
      </c>
      <c r="C27" s="231" t="s">
        <v>26</v>
      </c>
      <c r="D27" s="232"/>
    </row>
    <row r="28" spans="2:8" x14ac:dyDescent="0.25">
      <c r="B28" s="94" t="s">
        <v>27</v>
      </c>
      <c r="C28" s="95"/>
      <c r="D28" s="96">
        <f>SUM(D29:D32)</f>
        <v>1016866.7500000001</v>
      </c>
      <c r="G28" s="12"/>
    </row>
    <row r="29" spans="2:8" ht="14.4" x14ac:dyDescent="0.3">
      <c r="B29" s="92" t="s">
        <v>28</v>
      </c>
      <c r="C29" s="93"/>
      <c r="D29" s="100">
        <f>SUMIF('PAGAMENTOS SANTANDER'!G$8:G$113,DEMONSTRATIVO!B29,'PAGAMENTOS SANTANDER'!J$8:J$113)+SUMIF('PAGAMENTOS SEDE'!G$8:G$12,DEMONSTRATIVO!B29,'PAGAMENTOS SEDE'!J$8:J$12)</f>
        <v>982218.14000000013</v>
      </c>
      <c r="G29" s="12"/>
    </row>
    <row r="30" spans="2:8" ht="14.4" x14ac:dyDescent="0.3">
      <c r="B30" s="92" t="s">
        <v>29</v>
      </c>
      <c r="C30" s="93"/>
      <c r="D30" s="100">
        <f>SUMIF('PAGAMENTOS SANTANDER'!G$8:G$113,DEMONSTRATIVO!B30,'PAGAMENTOS SANTANDER'!J$8:J$113)+SUMIF('PAGAMENTOS SEDE'!G$8:G$12,DEMONSTRATIVO!B30,'PAGAMENTOS SEDE'!J$8:J$12)</f>
        <v>0</v>
      </c>
      <c r="G30" s="12"/>
    </row>
    <row r="31" spans="2:8" ht="14.4" x14ac:dyDescent="0.3">
      <c r="B31" s="92" t="s">
        <v>30</v>
      </c>
      <c r="C31" s="93"/>
      <c r="D31" s="100">
        <f>SUMIF('PAGAMENTOS SANTANDER'!G$8:G$113,DEMONSTRATIVO!B31,'PAGAMENTOS SANTANDER'!J$8:J$113)+SUMIF('PAGAMENTOS SEDE'!G$8:G$12,DEMONSTRATIVO!B31,'PAGAMENTOS SEDE'!J$8:J$12)</f>
        <v>24648.609999999997</v>
      </c>
      <c r="G31" s="12"/>
    </row>
    <row r="32" spans="2:8" ht="14.4" x14ac:dyDescent="0.3">
      <c r="B32" s="92" t="s">
        <v>31</v>
      </c>
      <c r="C32" s="93"/>
      <c r="D32" s="100">
        <f>SUMIF('PAGAMENTOS SANTANDER'!G$8:G$113,DEMONSTRATIVO!B32,'PAGAMENTOS SANTANDER'!J$8:J$113)+SUMIF('PAGAMENTOS SEDE'!G$8:G$12,DEMONSTRATIVO!B32,'PAGAMENTOS SEDE'!J$8:J$12)</f>
        <v>10000</v>
      </c>
      <c r="G32" s="12"/>
    </row>
    <row r="33" spans="2:7" x14ac:dyDescent="0.25">
      <c r="B33" s="94" t="s">
        <v>32</v>
      </c>
      <c r="C33" s="95"/>
      <c r="D33" s="96">
        <f>SUM(D34:D39)</f>
        <v>54732.55</v>
      </c>
      <c r="G33" s="12"/>
    </row>
    <row r="34" spans="2:7" ht="14.4" x14ac:dyDescent="0.3">
      <c r="B34" s="92" t="s">
        <v>33</v>
      </c>
      <c r="C34" s="93"/>
      <c r="D34" s="100">
        <f>SUMIF('PAGAMENTOS SANTANDER'!G$8:G$113,DEMONSTRATIVO!B34,'PAGAMENTOS SANTANDER'!J$8:J$113)+SUMIF('PAGAMENTOS SEDE'!G$8:G$8,DEMONSTRATIVO!B34,'PAGAMENTOS SEDE'!J$8:J$8)</f>
        <v>6400</v>
      </c>
      <c r="G34" s="12"/>
    </row>
    <row r="35" spans="2:7" ht="14.4" x14ac:dyDescent="0.3">
      <c r="B35" s="92" t="s">
        <v>34</v>
      </c>
      <c r="C35" s="93"/>
      <c r="D35" s="100">
        <f>SUMIF('PAGAMENTOS SANTANDER'!G$8:G$113,DEMONSTRATIVO!B35,'PAGAMENTOS SANTANDER'!J$8:J$113)+SUMIF('PAGAMENTOS SEDE'!G$8:G$8,DEMONSTRATIVO!B35,'PAGAMENTOS SEDE'!J$8:J$8)</f>
        <v>0</v>
      </c>
      <c r="G35" s="12"/>
    </row>
    <row r="36" spans="2:7" ht="14.4" x14ac:dyDescent="0.3">
      <c r="B36" s="92" t="s">
        <v>35</v>
      </c>
      <c r="C36" s="93"/>
      <c r="D36" s="100">
        <f>SUMIF('PAGAMENTOS SANTANDER'!G$8:G$113,DEMONSTRATIVO!B36,'PAGAMENTOS SANTANDER'!J$8:J$113)+SUMIF('PAGAMENTOS SEDE'!G$8:G$8,DEMONSTRATIVO!B36,'PAGAMENTOS SEDE'!J$8:J$8)</f>
        <v>1318.8</v>
      </c>
      <c r="G36" s="12"/>
    </row>
    <row r="37" spans="2:7" ht="14.4" x14ac:dyDescent="0.3">
      <c r="B37" s="92" t="s">
        <v>36</v>
      </c>
      <c r="C37" s="93"/>
      <c r="D37" s="100">
        <f>SUMIF('PAGAMENTOS SANTANDER'!G$8:G$113,DEMONSTRATIVO!B37,'PAGAMENTOS SANTANDER'!J$8:J$113)+SUMIF('PAGAMENTOS SEDE'!G$8:G$8,DEMONSTRATIVO!B37,'PAGAMENTOS SEDE'!J$8:J$8)</f>
        <v>0</v>
      </c>
      <c r="G37" s="12"/>
    </row>
    <row r="38" spans="2:7" ht="14.4" x14ac:dyDescent="0.3">
      <c r="B38" s="92" t="s">
        <v>37</v>
      </c>
      <c r="C38" s="93"/>
      <c r="D38" s="100">
        <f>SUMIF('PAGAMENTOS SANTANDER'!G$8:G$113,DEMONSTRATIVO!B38,'PAGAMENTOS SANTANDER'!J$8:J$113)+SUMIF('PAGAMENTOS SEDE'!G$8:G$8,DEMONSTRATIVO!B38,'PAGAMENTOS SEDE'!J$8:J$8)</f>
        <v>0</v>
      </c>
      <c r="G38" s="12"/>
    </row>
    <row r="39" spans="2:7" ht="14.4" x14ac:dyDescent="0.3">
      <c r="B39" s="92" t="s">
        <v>38</v>
      </c>
      <c r="C39" s="93"/>
      <c r="D39" s="100">
        <f>SUMIF('PAGAMENTOS SANTANDER'!G$8:G$113,DEMONSTRATIVO!B39,'PAGAMENTOS SANTANDER'!J$8:J$113)+SUMIF('PAGAMENTOS SEDE'!G$8:G$8,DEMONSTRATIVO!B39,'PAGAMENTOS SEDE'!J$8:J$8)</f>
        <v>47013.75</v>
      </c>
      <c r="G39" s="12"/>
    </row>
    <row r="40" spans="2:7" x14ac:dyDescent="0.25">
      <c r="B40" s="94" t="s">
        <v>39</v>
      </c>
      <c r="C40" s="95"/>
      <c r="D40" s="96">
        <f>SUM(D41:D42)</f>
        <v>0</v>
      </c>
      <c r="G40" s="12"/>
    </row>
    <row r="41" spans="2:7" ht="14.4" x14ac:dyDescent="0.3">
      <c r="B41" s="92" t="s">
        <v>40</v>
      </c>
      <c r="C41" s="93"/>
      <c r="D41" s="100">
        <f>SUMIF('PAGAMENTOS SANTANDER'!G$8:G$113,DEMONSTRATIVO!B41,'PAGAMENTOS SANTANDER'!J$8:J$113)+SUMIF('PAGAMENTOS SEDE'!G$8:G$8,DEMONSTRATIVO!B41,'PAGAMENTOS SEDE'!J$8:J$8)</f>
        <v>0</v>
      </c>
      <c r="G41" s="12"/>
    </row>
    <row r="42" spans="2:7" ht="14.4" x14ac:dyDescent="0.3">
      <c r="B42" s="92" t="s">
        <v>41</v>
      </c>
      <c r="C42" s="93"/>
      <c r="D42" s="100">
        <f>SUMIF('PAGAMENTOS SANTANDER'!G$8:G$113,DEMONSTRATIVO!B42,'PAGAMENTOS SANTANDER'!J$8:J$113)+SUMIF('PAGAMENTOS SEDE'!G$8:G$8,DEMONSTRATIVO!B42,'PAGAMENTOS SEDE'!J$8:J$8)</f>
        <v>0</v>
      </c>
      <c r="G42" s="12"/>
    </row>
    <row r="43" spans="2:7" x14ac:dyDescent="0.25">
      <c r="B43" s="94" t="s">
        <v>42</v>
      </c>
      <c r="C43" s="95"/>
      <c r="D43" s="96">
        <f>SUM(D44:D63)</f>
        <v>1369451.5999999999</v>
      </c>
      <c r="G43" s="12"/>
    </row>
    <row r="44" spans="2:7" ht="14.4" x14ac:dyDescent="0.3">
      <c r="B44" s="92" t="s">
        <v>43</v>
      </c>
      <c r="C44" s="99"/>
      <c r="D44" s="100">
        <f>SUMIF('PAGAMENTOS SANTANDER'!G$8:G$113,DEMONSTRATIVO!B44,'PAGAMENTOS SANTANDER'!J$8:J$113)+SUMIF('PAGAMENTOS SEDE'!G$8:G$8,DEMONSTRATIVO!B44,'PAGAMENTOS SEDE'!J$8:J$8)</f>
        <v>0</v>
      </c>
      <c r="G44" s="12"/>
    </row>
    <row r="45" spans="2:7" ht="14.4" x14ac:dyDescent="0.3">
      <c r="B45" s="92" t="s">
        <v>44</v>
      </c>
      <c r="C45" s="99"/>
      <c r="D45" s="100">
        <f>SUMIF('PAGAMENTOS SANTANDER'!G$8:G$113,DEMONSTRATIVO!B45,'PAGAMENTOS SANTANDER'!J$8:J$113)+SUMIF('PAGAMENTOS SEDE'!G$8:G$8,DEMONSTRATIVO!B45,'PAGAMENTOS SEDE'!J$8:J$8)</f>
        <v>0</v>
      </c>
      <c r="G45" s="12"/>
    </row>
    <row r="46" spans="2:7" ht="14.4" x14ac:dyDescent="0.3">
      <c r="B46" s="92" t="s">
        <v>45</v>
      </c>
      <c r="C46" s="99"/>
      <c r="D46" s="100">
        <f>SUMIF('PAGAMENTOS SANTANDER'!G$8:G$113,DEMONSTRATIVO!B46,'PAGAMENTOS SANTANDER'!J$8:J$113)+SUMIF('PAGAMENTOS SEDE'!G$8:G$8,DEMONSTRATIVO!B46,'PAGAMENTOS SEDE'!J$8:J$8)</f>
        <v>1304260</v>
      </c>
      <c r="G46" s="12"/>
    </row>
    <row r="47" spans="2:7" ht="14.4" x14ac:dyDescent="0.3">
      <c r="B47" s="92" t="s">
        <v>46</v>
      </c>
      <c r="C47" s="99"/>
      <c r="D47" s="100">
        <f>SUMIF('PAGAMENTOS SANTANDER'!G$8:G$113,DEMONSTRATIVO!B47,'PAGAMENTOS SANTANDER'!J$8:J$113)+SUMIF('PAGAMENTOS SEDE'!G$8:G$8,DEMONSTRATIVO!B47,'PAGAMENTOS SEDE'!J$8:J$8)</f>
        <v>0</v>
      </c>
      <c r="G47" s="12"/>
    </row>
    <row r="48" spans="2:7" ht="14.4" x14ac:dyDescent="0.3">
      <c r="B48" s="92" t="s">
        <v>47</v>
      </c>
      <c r="C48" s="99"/>
      <c r="D48" s="100">
        <f>SUMIF('PAGAMENTOS SANTANDER'!G$8:G$113,DEMONSTRATIVO!B48,'PAGAMENTOS SANTANDER'!J$8:J$113)+SUMIF('PAGAMENTOS SEDE'!G$8:G$8,DEMONSTRATIVO!B48,'PAGAMENTOS SEDE'!J$8:J$8)</f>
        <v>0</v>
      </c>
      <c r="G48" s="12"/>
    </row>
    <row r="49" spans="2:7" ht="14.4" x14ac:dyDescent="0.3">
      <c r="B49" s="92" t="s">
        <v>48</v>
      </c>
      <c r="C49" s="99"/>
      <c r="D49" s="100">
        <f>SUMIF('PAGAMENTOS SANTANDER'!G$8:G$113,DEMONSTRATIVO!B49,'PAGAMENTOS SANTANDER'!J$8:J$113)+SUMIF('PAGAMENTOS SEDE'!G$8:G$8,DEMONSTRATIVO!B49,'PAGAMENTOS SEDE'!J$8:J$8)</f>
        <v>0</v>
      </c>
      <c r="G49" s="12"/>
    </row>
    <row r="50" spans="2:7" ht="14.4" x14ac:dyDescent="0.3">
      <c r="B50" s="92" t="s">
        <v>49</v>
      </c>
      <c r="C50" s="99"/>
      <c r="D50" s="100">
        <f>SUMIF('PAGAMENTOS SANTANDER'!G$8:G$113,DEMONSTRATIVO!B50,'PAGAMENTOS SANTANDER'!J$8:J$113)+SUMIF('PAGAMENTOS SEDE'!G$8:G$8,DEMONSTRATIVO!B50,'PAGAMENTOS SEDE'!J$8:J$8)</f>
        <v>0</v>
      </c>
      <c r="G50" s="12"/>
    </row>
    <row r="51" spans="2:7" ht="14.4" x14ac:dyDescent="0.3">
      <c r="B51" s="92" t="s">
        <v>50</v>
      </c>
      <c r="C51" s="99"/>
      <c r="D51" s="100">
        <f>SUMIF('PAGAMENTOS SANTANDER'!G$8:G$113,DEMONSTRATIVO!B51,'PAGAMENTOS SANTANDER'!J$8:J$113)+SUMIF('PAGAMENTOS SEDE'!G$8:G$8,DEMONSTRATIVO!B51,'PAGAMENTOS SEDE'!J$8:J$8)</f>
        <v>1669.64</v>
      </c>
      <c r="G51" s="12"/>
    </row>
    <row r="52" spans="2:7" ht="14.4" x14ac:dyDescent="0.3">
      <c r="B52" s="92" t="s">
        <v>51</v>
      </c>
      <c r="C52" s="99"/>
      <c r="D52" s="100">
        <f>SUMIF('PAGAMENTOS SANTANDER'!G$8:G$113,DEMONSTRATIVO!B52,'PAGAMENTOS SANTANDER'!J$8:J$113)+SUMIF('PAGAMENTOS SEDE'!G$8:G$8,DEMONSTRATIVO!B52,'PAGAMENTOS SEDE'!J$8:J$8)</f>
        <v>0</v>
      </c>
      <c r="G52" s="12"/>
    </row>
    <row r="53" spans="2:7" ht="14.4" x14ac:dyDescent="0.3">
      <c r="B53" s="92" t="s">
        <v>52</v>
      </c>
      <c r="C53" s="99"/>
      <c r="D53" s="100">
        <f>SUMIF('PAGAMENTOS SANTANDER'!G$8:G$113,DEMONSTRATIVO!B53,'PAGAMENTOS SANTANDER'!J$8:J$113)+SUMIF('PAGAMENTOS SEDE'!G$8:G$8,DEMONSTRATIVO!B53,'PAGAMENTOS SEDE'!J$8:J$8)</f>
        <v>0</v>
      </c>
      <c r="G53" s="12"/>
    </row>
    <row r="54" spans="2:7" ht="14.4" x14ac:dyDescent="0.3">
      <c r="B54" s="92" t="s">
        <v>53</v>
      </c>
      <c r="C54" s="99"/>
      <c r="D54" s="100">
        <f>SUMIF('PAGAMENTOS SANTANDER'!G$8:G$113,DEMONSTRATIVO!B54,'PAGAMENTOS SANTANDER'!J$8:J$113)+SUMIF('PAGAMENTOS SEDE'!G$8:G$8,DEMONSTRATIVO!B54,'PAGAMENTOS SEDE'!J$8:J$8)</f>
        <v>0</v>
      </c>
      <c r="G54" s="12"/>
    </row>
    <row r="55" spans="2:7" ht="14.4" x14ac:dyDescent="0.3">
      <c r="B55" s="92" t="s">
        <v>54</v>
      </c>
      <c r="C55" s="99"/>
      <c r="D55" s="100">
        <f>SUMIF('PAGAMENTOS SANTANDER'!G$8:G$113,DEMONSTRATIVO!B55,'PAGAMENTOS SANTANDER'!J$8:J$113)+SUMIF('PAGAMENTOS SEDE'!G$8:G$8,DEMONSTRATIVO!B55,'PAGAMENTOS SEDE'!J$8:J$8)</f>
        <v>42000</v>
      </c>
      <c r="G55" s="12"/>
    </row>
    <row r="56" spans="2:7" ht="14.4" x14ac:dyDescent="0.3">
      <c r="B56" s="92" t="s">
        <v>55</v>
      </c>
      <c r="C56" s="99"/>
      <c r="D56" s="100">
        <f>SUMIF('PAGAMENTOS SANTANDER'!G$8:G$113,DEMONSTRATIVO!B56,'PAGAMENTOS SANTANDER'!J$8:J$113)+SUMIF('PAGAMENTOS SEDE'!G$8:G$8,DEMONSTRATIVO!B56,'PAGAMENTOS SEDE'!J$8:J$8)</f>
        <v>0</v>
      </c>
      <c r="G56" s="12"/>
    </row>
    <row r="57" spans="2:7" ht="14.4" x14ac:dyDescent="0.3">
      <c r="B57" s="92" t="s">
        <v>56</v>
      </c>
      <c r="C57" s="99"/>
      <c r="D57" s="100">
        <f>SUMIF('PAGAMENTOS SANTANDER'!G$8:G$113,DEMONSTRATIVO!B57,'PAGAMENTOS SANTANDER'!J$8:J$113)+SUMIF('PAGAMENTOS SEDE'!G$8:G$8,DEMONSTRATIVO!B57,'PAGAMENTOS SEDE'!J$8:J$8)</f>
        <v>0</v>
      </c>
      <c r="G57" s="12"/>
    </row>
    <row r="58" spans="2:7" ht="14.4" x14ac:dyDescent="0.3">
      <c r="B58" s="92" t="s">
        <v>57</v>
      </c>
      <c r="C58" s="99"/>
      <c r="D58" s="100">
        <f>SUMIF('PAGAMENTOS SANTANDER'!G$8:G$113,DEMONSTRATIVO!B58,'PAGAMENTOS SANTANDER'!J$8:J$113)+SUMIF('PAGAMENTOS SEDE'!G$8:G$8,DEMONSTRATIVO!B58,'PAGAMENTOS SEDE'!J$8:J$8)</f>
        <v>0</v>
      </c>
      <c r="G58" s="12"/>
    </row>
    <row r="59" spans="2:7" ht="14.4" x14ac:dyDescent="0.3">
      <c r="B59" s="92" t="s">
        <v>58</v>
      </c>
      <c r="C59" s="99"/>
      <c r="D59" s="100">
        <f>SUMIF('PAGAMENTOS SANTANDER'!G$8:G$113,DEMONSTRATIVO!B59,'PAGAMENTOS SANTANDER'!J$8:J$113)+SUMIF('PAGAMENTOS SEDE'!G$8:G$8,DEMONSTRATIVO!B59,'PAGAMENTOS SEDE'!J$8:J$8)</f>
        <v>17030.400000000001</v>
      </c>
      <c r="G59" s="12"/>
    </row>
    <row r="60" spans="2:7" ht="14.4" x14ac:dyDescent="0.3">
      <c r="B60" s="92" t="s">
        <v>59</v>
      </c>
      <c r="C60" s="99"/>
      <c r="D60" s="100">
        <f>SUMIF('PAGAMENTOS SANTANDER'!G$8:G$113,DEMONSTRATIVO!B60,'PAGAMENTOS SANTANDER'!J$8:J$113)+SUMIF('PAGAMENTOS SEDE'!G$8:G$8,DEMONSTRATIVO!B60,'PAGAMENTOS SEDE'!J$8:J$8)</f>
        <v>3952.06</v>
      </c>
      <c r="G60" s="12"/>
    </row>
    <row r="61" spans="2:7" ht="14.4" x14ac:dyDescent="0.3">
      <c r="B61" s="92" t="s">
        <v>60</v>
      </c>
      <c r="C61" s="99"/>
      <c r="D61" s="100">
        <f>SUMIF('PAGAMENTOS SANTANDER'!G$8:G$113,DEMONSTRATIVO!B61,'PAGAMENTOS SANTANDER'!J$8:J$113)+SUMIF('PAGAMENTOS SEDE'!G$8:G$8,DEMONSTRATIVO!B61,'PAGAMENTOS SEDE'!J$8:J$8)</f>
        <v>0</v>
      </c>
      <c r="G61" s="12"/>
    </row>
    <row r="62" spans="2:7" ht="14.4" x14ac:dyDescent="0.3">
      <c r="B62" s="101" t="s">
        <v>61</v>
      </c>
      <c r="C62" s="102"/>
      <c r="D62" s="100">
        <f>SUMIF('PAGAMENTOS SANTANDER'!G$8:G$113,DEMONSTRATIVO!B62,'PAGAMENTOS SANTANDER'!J$8:J$113)+SUMIF('PAGAMENTOS SEDE'!G$8:G$8,DEMONSTRATIVO!B62,'PAGAMENTOS SEDE'!J$8:J$8)</f>
        <v>539.5</v>
      </c>
      <c r="G62" s="12"/>
    </row>
    <row r="63" spans="2:7" ht="14.4" x14ac:dyDescent="0.3">
      <c r="B63" s="101" t="s">
        <v>62</v>
      </c>
      <c r="C63" s="102"/>
      <c r="D63" s="100">
        <f>SUMIF('PAGAMENTOS SANTANDER'!G$8:G$113,DEMONSTRATIVO!B63,'PAGAMENTOS SANTANDER'!J$8:J$113)+SUMIF('PAGAMENTOS SEDE'!G$8:G$8,DEMONSTRATIVO!B63,'PAGAMENTOS SEDE'!J$8:J$8)</f>
        <v>0</v>
      </c>
      <c r="G63" s="12"/>
    </row>
    <row r="64" spans="2:7" x14ac:dyDescent="0.25">
      <c r="B64" s="97" t="s">
        <v>63</v>
      </c>
      <c r="C64" s="98"/>
      <c r="D64" s="96">
        <f>SUMIF('PAGAMENTOS SANTANDER'!G$8:G$113,DEMONSTRATIVO!B64,'PAGAMENTOS SANTANDER'!J$8:J$113)+SUMIF('PAGAMENTOS SEDE'!G$8:G$8,DEMONSTRATIVO!B64,'PAGAMENTOS SEDE'!J$8:J$8)</f>
        <v>130.80000000000001</v>
      </c>
      <c r="G64" s="12"/>
    </row>
    <row r="65" spans="2:8" ht="14.4" thickBot="1" x14ac:dyDescent="0.3">
      <c r="B65" s="97" t="s">
        <v>64</v>
      </c>
      <c r="C65" s="98"/>
      <c r="D65" s="96">
        <f>SUMIF('PAGAMENTOS SANTANDER'!G$8:G$113,DEMONSTRATIVO!B65,'PAGAMENTOS SANTANDER'!J$8:J$113)+SUMIF('PAGAMENTOS SEDE'!G$8:G$8,DEMONSTRATIVO!B65,'PAGAMENTOS SEDE'!J$8:J$8)</f>
        <v>6897.84</v>
      </c>
      <c r="G65" s="12"/>
    </row>
    <row r="66" spans="2:8" ht="14.4" thickBot="1" x14ac:dyDescent="0.3">
      <c r="B66" s="251" t="s">
        <v>65</v>
      </c>
      <c r="C66" s="252"/>
      <c r="D66" s="55">
        <f>D28+D33+D40+D43+D64+D65</f>
        <v>2448079.5399999996</v>
      </c>
      <c r="E66" s="9"/>
      <c r="G66" s="12"/>
      <c r="H66" s="9"/>
    </row>
    <row r="67" spans="2:8" x14ac:dyDescent="0.25">
      <c r="B67" s="56" t="s">
        <v>66</v>
      </c>
      <c r="C67" s="57"/>
      <c r="D67" s="157">
        <f>SUM(D17:D24)-D66</f>
        <v>129355.77000000048</v>
      </c>
      <c r="G67" s="12" t="s">
        <v>67</v>
      </c>
    </row>
    <row r="68" spans="2:8" x14ac:dyDescent="0.25">
      <c r="B68" s="51" t="s">
        <v>68</v>
      </c>
      <c r="C68" s="58"/>
      <c r="D68" s="53">
        <f>EXECUÇÃO!C5</f>
        <v>678457.7</v>
      </c>
      <c r="G68" s="12"/>
    </row>
    <row r="69" spans="2:8" s="2" customFormat="1" ht="14.4" thickBot="1" x14ac:dyDescent="0.3">
      <c r="B69" s="54" t="s">
        <v>69</v>
      </c>
      <c r="C69" s="59"/>
      <c r="D69" s="158">
        <f>D13-D17-D18-D19-D20-D21-D22-D23-D24</f>
        <v>1123851.6200000003</v>
      </c>
      <c r="E69" s="1"/>
      <c r="G69" s="12" t="s">
        <v>67</v>
      </c>
    </row>
    <row r="70" spans="2:8" ht="14.4" thickBot="1" x14ac:dyDescent="0.3">
      <c r="B70" s="253" t="s">
        <v>70</v>
      </c>
      <c r="C70" s="254"/>
      <c r="D70" s="55">
        <f>EXECUÇÃO!E51</f>
        <v>807852.64</v>
      </c>
      <c r="G70" s="12"/>
    </row>
    <row r="71" spans="2:8" ht="36" customHeight="1" thickBot="1" x14ac:dyDescent="0.3">
      <c r="B71" s="248" t="s">
        <v>71</v>
      </c>
      <c r="C71" s="249"/>
      <c r="D71" s="250"/>
      <c r="E71" s="60"/>
      <c r="F71" s="60"/>
      <c r="G71" s="12"/>
    </row>
    <row r="72" spans="2:8" ht="16.8" thickBot="1" x14ac:dyDescent="0.3">
      <c r="B72" s="233" t="s">
        <v>246</v>
      </c>
      <c r="C72" s="234"/>
      <c r="D72" s="155">
        <f>11232971.21+D69</f>
        <v>12356822.830000002</v>
      </c>
      <c r="E72" s="60"/>
      <c r="G72" s="12" t="s">
        <v>72</v>
      </c>
    </row>
    <row r="73" spans="2:8" ht="19.2" customHeight="1" x14ac:dyDescent="0.25">
      <c r="B73" s="223" t="s">
        <v>275</v>
      </c>
      <c r="C73" s="223"/>
      <c r="D73" s="223"/>
      <c r="E73" s="60"/>
      <c r="G73" s="12"/>
      <c r="H73" s="9"/>
    </row>
    <row r="74" spans="2:8" ht="24.75" customHeight="1" x14ac:dyDescent="0.25">
      <c r="C74" s="26"/>
      <c r="G74" s="12"/>
    </row>
    <row r="75" spans="2:8" ht="24.75" customHeight="1" x14ac:dyDescent="0.25">
      <c r="C75" s="26"/>
      <c r="G75" s="12"/>
    </row>
    <row r="76" spans="2:8" x14ac:dyDescent="0.25">
      <c r="D76" s="1" t="s">
        <v>73</v>
      </c>
    </row>
    <row r="77" spans="2:8" x14ac:dyDescent="0.25">
      <c r="B77" s="224" t="s">
        <v>74</v>
      </c>
      <c r="C77" s="224"/>
      <c r="D77" s="224"/>
    </row>
    <row r="78" spans="2:8" x14ac:dyDescent="0.25">
      <c r="B78" s="225" t="s">
        <v>75</v>
      </c>
      <c r="C78" s="225"/>
      <c r="D78" s="225"/>
    </row>
    <row r="79" spans="2:8" ht="15" customHeight="1" x14ac:dyDescent="0.25"/>
    <row r="81" ht="15" customHeight="1" x14ac:dyDescent="0.25"/>
  </sheetData>
  <mergeCells count="20">
    <mergeCell ref="C7:D7"/>
    <mergeCell ref="B71:D71"/>
    <mergeCell ref="B66:C66"/>
    <mergeCell ref="B70:C70"/>
    <mergeCell ref="C8:D8"/>
    <mergeCell ref="C9:D9"/>
    <mergeCell ref="C10:D10"/>
    <mergeCell ref="C11:D11"/>
    <mergeCell ref="B2:B4"/>
    <mergeCell ref="C2:D2"/>
    <mergeCell ref="C3:D3"/>
    <mergeCell ref="C4:D4"/>
    <mergeCell ref="C6:D6"/>
    <mergeCell ref="B73:D73"/>
    <mergeCell ref="B77:D77"/>
    <mergeCell ref="B78:D78"/>
    <mergeCell ref="B26:D26"/>
    <mergeCell ref="B25:C25"/>
    <mergeCell ref="C27:D27"/>
    <mergeCell ref="B72:C7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Footer>&amp;RPágina &amp;P de 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64"/>
  <sheetViews>
    <sheetView showGridLines="0" view="pageBreakPreview" zoomScaleNormal="100" zoomScaleSheetLayoutView="100" workbookViewId="0">
      <selection activeCell="C7" sqref="C7:C13"/>
    </sheetView>
  </sheetViews>
  <sheetFormatPr defaultColWidth="9.109375" defaultRowHeight="15" customHeight="1" x14ac:dyDescent="0.25"/>
  <cols>
    <col min="1" max="1" width="3.33203125" style="1" customWidth="1"/>
    <col min="2" max="2" width="40.33203125" style="1" bestFit="1" customWidth="1"/>
    <col min="3" max="3" width="25" style="1" customWidth="1"/>
    <col min="4" max="4" width="50.44140625" style="1" customWidth="1"/>
    <col min="5" max="5" width="23" style="1" customWidth="1"/>
    <col min="6" max="6" width="3.33203125" style="1" customWidth="1"/>
    <col min="7" max="7" width="22.33203125" style="1" customWidth="1"/>
    <col min="8" max="8" width="11.5546875" style="1" customWidth="1"/>
    <col min="9" max="16384" width="9.109375" style="1"/>
  </cols>
  <sheetData>
    <row r="1" spans="2:5" ht="15" customHeight="1" thickBot="1" x14ac:dyDescent="0.3"/>
    <row r="2" spans="2:5" ht="49.5" customHeight="1" thickBot="1" x14ac:dyDescent="0.3">
      <c r="B2" s="10"/>
      <c r="C2" s="272" t="s">
        <v>279</v>
      </c>
      <c r="D2" s="273"/>
      <c r="E2" s="274"/>
    </row>
    <row r="3" spans="2:5" ht="30.75" customHeight="1" thickBot="1" x14ac:dyDescent="0.3">
      <c r="B3" s="272" t="s">
        <v>76</v>
      </c>
      <c r="C3" s="275"/>
      <c r="D3" s="272" t="s">
        <v>191</v>
      </c>
      <c r="E3" s="274"/>
    </row>
    <row r="4" spans="2:5" ht="18.75" customHeight="1" thickBot="1" x14ac:dyDescent="0.3">
      <c r="B4" s="276" t="s">
        <v>77</v>
      </c>
      <c r="C4" s="277"/>
      <c r="D4" s="278" t="s">
        <v>78</v>
      </c>
      <c r="E4" s="279"/>
    </row>
    <row r="5" spans="2:5" ht="32.25" customHeight="1" thickBot="1" x14ac:dyDescent="0.3">
      <c r="B5" s="85" t="s">
        <v>273</v>
      </c>
      <c r="C5" s="159">
        <v>678457.7</v>
      </c>
      <c r="D5" s="280"/>
      <c r="E5" s="281"/>
    </row>
    <row r="6" spans="2:5" ht="18.75" customHeight="1" x14ac:dyDescent="0.25">
      <c r="B6" s="261" t="s">
        <v>79</v>
      </c>
      <c r="C6" s="262"/>
      <c r="D6" s="261" t="s">
        <v>80</v>
      </c>
      <c r="E6" s="262"/>
    </row>
    <row r="7" spans="2:5" ht="13.8" x14ac:dyDescent="0.25">
      <c r="B7" s="214">
        <v>45750</v>
      </c>
      <c r="C7" s="215">
        <v>760895.47</v>
      </c>
      <c r="D7" s="108" t="str">
        <f>DEMONSTRATIVO!B28</f>
        <v>1. Pessoal e Reflexo</v>
      </c>
      <c r="E7" s="109">
        <f>SUM(E8:E11)</f>
        <v>1016866.7500000001</v>
      </c>
    </row>
    <row r="8" spans="2:5" ht="14.4" x14ac:dyDescent="0.3">
      <c r="B8" s="72">
        <v>45751</v>
      </c>
      <c r="C8" s="75">
        <v>48332.55</v>
      </c>
      <c r="D8" s="100" t="str">
        <f>DEMONSTRATIVO!B29</f>
        <v>1.1 Remuneração de Pessoal</v>
      </c>
      <c r="E8" s="114">
        <f>DEMONSTRATIVO!D29</f>
        <v>982218.14000000013</v>
      </c>
    </row>
    <row r="9" spans="2:5" ht="14.4" x14ac:dyDescent="0.3">
      <c r="B9" s="72">
        <v>45762</v>
      </c>
      <c r="C9" s="75">
        <v>46448</v>
      </c>
      <c r="D9" s="100" t="str">
        <f>DEMONSTRATIVO!B30</f>
        <v>1.2 Benefícios</v>
      </c>
      <c r="E9" s="114">
        <f>DEMONSTRATIVO!D30</f>
        <v>0</v>
      </c>
    </row>
    <row r="10" spans="2:5" ht="15" customHeight="1" x14ac:dyDescent="0.3">
      <c r="B10" s="73">
        <v>45763</v>
      </c>
      <c r="C10" s="75">
        <v>1305929.6399999999</v>
      </c>
      <c r="D10" s="100" t="str">
        <f>DEMONSTRATIVO!B31</f>
        <v>1.3 Encargos e Contribuições</v>
      </c>
      <c r="E10" s="114">
        <f>DEMONSTRATIVO!D31</f>
        <v>24648.609999999997</v>
      </c>
    </row>
    <row r="11" spans="2:5" ht="15" customHeight="1" x14ac:dyDescent="0.3">
      <c r="B11" s="73">
        <v>45769</v>
      </c>
      <c r="C11" s="75">
        <v>8582.4</v>
      </c>
      <c r="D11" s="100" t="str">
        <f>DEMONSTRATIVO!B32</f>
        <v>1.4 Outras Despesas de Pessoal (Coordenação)</v>
      </c>
      <c r="E11" s="114">
        <f>DEMONSTRATIVO!D32</f>
        <v>10000</v>
      </c>
    </row>
    <row r="12" spans="2:5" ht="15" customHeight="1" x14ac:dyDescent="0.3">
      <c r="B12" s="73">
        <v>45776</v>
      </c>
      <c r="C12" s="75">
        <v>97247.25</v>
      </c>
      <c r="D12" s="100"/>
      <c r="E12" s="114"/>
    </row>
    <row r="13" spans="2:5" ht="15" customHeight="1" x14ac:dyDescent="0.25">
      <c r="B13" s="73">
        <v>45777</v>
      </c>
      <c r="C13" s="75">
        <v>310000</v>
      </c>
      <c r="D13" s="96" t="str">
        <f>DEMONSTRATIVO!B33</f>
        <v>2. Material de Consumo</v>
      </c>
      <c r="E13" s="110">
        <f>SUM(E14:E19)</f>
        <v>54732.55</v>
      </c>
    </row>
    <row r="14" spans="2:5" ht="15" customHeight="1" thickBot="1" x14ac:dyDescent="0.35">
      <c r="B14" s="73"/>
      <c r="C14" s="75"/>
      <c r="D14" s="100" t="str">
        <f>DEMONSTRATIVO!B34</f>
        <v>2.1 Suprimentos de Informática</v>
      </c>
      <c r="E14" s="114">
        <f>DEMONSTRATIVO!D34</f>
        <v>6400</v>
      </c>
    </row>
    <row r="15" spans="2:5" ht="15" customHeight="1" thickBot="1" x14ac:dyDescent="0.35">
      <c r="B15" s="62" t="s">
        <v>81</v>
      </c>
      <c r="C15" s="61">
        <f>SUM(C7:C14)</f>
        <v>2577435.31</v>
      </c>
      <c r="D15" s="100" t="str">
        <f>DEMONSTRATIVO!B35</f>
        <v>2.2 Material de Escritório</v>
      </c>
      <c r="E15" s="114">
        <f>DEMONSTRATIVO!D35</f>
        <v>0</v>
      </c>
    </row>
    <row r="16" spans="2:5" ht="15" customHeight="1" thickBot="1" x14ac:dyDescent="0.35">
      <c r="B16" s="270"/>
      <c r="C16" s="271"/>
      <c r="D16" s="100" t="str">
        <f>DEMONSTRATIVO!B36</f>
        <v>2.3 Combustíveis</v>
      </c>
      <c r="E16" s="114">
        <f>DEMONSTRATIVO!D36</f>
        <v>1318.8</v>
      </c>
    </row>
    <row r="17" spans="2:5" ht="15" customHeight="1" x14ac:dyDescent="0.3">
      <c r="B17" s="261" t="s">
        <v>82</v>
      </c>
      <c r="C17" s="262"/>
      <c r="D17" s="137" t="s">
        <v>36</v>
      </c>
      <c r="E17" s="114">
        <f>DEMONSTRATIVO!D37</f>
        <v>0</v>
      </c>
    </row>
    <row r="18" spans="2:5" ht="15" customHeight="1" x14ac:dyDescent="0.3">
      <c r="B18" s="216" t="s">
        <v>83</v>
      </c>
      <c r="C18" s="217">
        <v>39.17</v>
      </c>
      <c r="D18" s="100" t="str">
        <f>DEMONSTRATIVO!B38</f>
        <v>2.5 Uniformes</v>
      </c>
      <c r="E18" s="114">
        <f>DEMONSTRATIVO!D38</f>
        <v>0</v>
      </c>
    </row>
    <row r="19" spans="2:5" ht="15" customHeight="1" x14ac:dyDescent="0.3">
      <c r="B19" s="79"/>
      <c r="C19" s="68"/>
      <c r="D19" s="100" t="str">
        <f>DEMONSTRATIVO!B39</f>
        <v>2.6 Gêneros Alimentícios</v>
      </c>
      <c r="E19" s="114">
        <f>DEMONSTRATIVO!D39</f>
        <v>47013.75</v>
      </c>
    </row>
    <row r="20" spans="2:5" ht="15" customHeight="1" x14ac:dyDescent="0.25">
      <c r="B20" s="202"/>
      <c r="C20" s="68"/>
      <c r="D20" s="96" t="str">
        <f>DEMONSTRATIVO!B40</f>
        <v>3. Material de Consumo Assistencial</v>
      </c>
      <c r="E20" s="110">
        <f>SUM(E21:E22)</f>
        <v>0</v>
      </c>
    </row>
    <row r="21" spans="2:5" ht="15" customHeight="1" thickBot="1" x14ac:dyDescent="0.35">
      <c r="B21" s="203"/>
      <c r="C21" s="69"/>
      <c r="D21" s="100" t="str">
        <f>DEMONSTRATIVO!B41</f>
        <v>3.1 Drogas e Medicamentos Diversos</v>
      </c>
      <c r="E21" s="114">
        <f>DEMONSTRATIVO!D41</f>
        <v>0</v>
      </c>
    </row>
    <row r="22" spans="2:5" ht="15" customHeight="1" thickBot="1" x14ac:dyDescent="0.35">
      <c r="B22" s="62" t="s">
        <v>84</v>
      </c>
      <c r="C22" s="61">
        <f>SUM(C18:C21)</f>
        <v>39.17</v>
      </c>
      <c r="D22" s="100" t="str">
        <f>DEMONSTRATIVO!B42</f>
        <v>3.2 Produtos Médicos e Enfermagem Diversos</v>
      </c>
      <c r="E22" s="114">
        <f>DEMONSTRATIVO!D42</f>
        <v>0</v>
      </c>
    </row>
    <row r="23" spans="2:5" ht="15" customHeight="1" thickBot="1" x14ac:dyDescent="0.3">
      <c r="B23" s="229"/>
      <c r="C23" s="230"/>
      <c r="D23" s="116" t="str">
        <f>DEMONSTRATIVO!B43</f>
        <v>4. Serviços Terceirizados</v>
      </c>
      <c r="E23" s="110">
        <f>SUM(E24:E43)</f>
        <v>1369451.5999999999</v>
      </c>
    </row>
    <row r="24" spans="2:5" ht="15" customHeight="1" x14ac:dyDescent="0.3">
      <c r="B24" s="261" t="s">
        <v>85</v>
      </c>
      <c r="C24" s="262"/>
      <c r="D24" s="100" t="str">
        <f>DEMONSTRATIVO!B44</f>
        <v>4.1 Assessoria Contábil</v>
      </c>
      <c r="E24" s="114">
        <f>DEMONSTRATIVO!D44</f>
        <v>0</v>
      </c>
    </row>
    <row r="25" spans="2:5" ht="14.4" x14ac:dyDescent="0.25">
      <c r="B25" s="218"/>
      <c r="C25" s="219"/>
      <c r="D25" s="131" t="str">
        <f>DEMONSTRATIVO!B45</f>
        <v>4.2 Auditoria Externa</v>
      </c>
      <c r="E25" s="114">
        <f>DEMONSTRATIVO!D45</f>
        <v>0</v>
      </c>
    </row>
    <row r="26" spans="2:5" ht="14.4" x14ac:dyDescent="0.3">
      <c r="B26" s="204"/>
      <c r="C26" s="207"/>
      <c r="D26" s="100" t="str">
        <f>DEMONSTRATIVO!B46</f>
        <v>4.3 Serviços Médicos</v>
      </c>
      <c r="E26" s="114">
        <f>DEMONSTRATIVO!D46</f>
        <v>1304260</v>
      </c>
    </row>
    <row r="27" spans="2:5" ht="17.399999999999999" customHeight="1" x14ac:dyDescent="0.3">
      <c r="B27" s="204"/>
      <c r="C27" s="163"/>
      <c r="D27" s="100" t="str">
        <f>DEMONSTRATIVO!B47</f>
        <v>4.4 Assessoria Jurídica</v>
      </c>
      <c r="E27" s="114">
        <f>DEMONSTRATIVO!D47</f>
        <v>0</v>
      </c>
    </row>
    <row r="28" spans="2:5" ht="16.2" customHeight="1" x14ac:dyDescent="0.3">
      <c r="B28" s="204"/>
      <c r="C28" s="164"/>
      <c r="D28" s="100" t="str">
        <f>DEMONSTRATIVO!B48</f>
        <v>4.5 Serviços de Higienização e Limpeza</v>
      </c>
      <c r="E28" s="114">
        <f>DEMONSTRATIVO!D48</f>
        <v>0</v>
      </c>
    </row>
    <row r="29" spans="2:5" ht="18" customHeight="1" thickBot="1" x14ac:dyDescent="0.35">
      <c r="B29" s="205"/>
      <c r="C29" s="165"/>
      <c r="D29" s="100" t="str">
        <f>DEMONSTRATIVO!B49</f>
        <v>4.6 Vigilância CFTV</v>
      </c>
      <c r="E29" s="114">
        <f>DEMONSTRATIVO!D49</f>
        <v>0</v>
      </c>
    </row>
    <row r="30" spans="2:5" ht="15" customHeight="1" thickBot="1" x14ac:dyDescent="0.35">
      <c r="B30" s="62" t="s">
        <v>86</v>
      </c>
      <c r="C30" s="61">
        <f>SUM(C25:C29)</f>
        <v>0</v>
      </c>
      <c r="D30" s="100" t="str">
        <f>DEMONSTRATIVO!B50</f>
        <v>4.7 Lavanderia</v>
      </c>
      <c r="E30" s="114">
        <f>DEMONSTRATIVO!D50</f>
        <v>0</v>
      </c>
    </row>
    <row r="31" spans="2:5" ht="15" customHeight="1" x14ac:dyDescent="0.3">
      <c r="B31" s="263"/>
      <c r="C31" s="264"/>
      <c r="D31" s="100" t="str">
        <f>DEMONSTRATIVO!B51</f>
        <v>4.8 Laboratório UPA 24 horas</v>
      </c>
      <c r="E31" s="114">
        <f>DEMONSTRATIVO!D51</f>
        <v>1669.64</v>
      </c>
    </row>
    <row r="32" spans="2:5" ht="15" customHeight="1" x14ac:dyDescent="0.3">
      <c r="B32" s="265"/>
      <c r="C32" s="266"/>
      <c r="D32" s="115" t="str">
        <f>DEMONSTRATIVO!B52</f>
        <v>4.9 Laboratório Atenção Básica</v>
      </c>
      <c r="E32" s="114">
        <f>DEMONSTRATIVO!D52</f>
        <v>0</v>
      </c>
    </row>
    <row r="33" spans="2:5" ht="28.8" x14ac:dyDescent="0.3">
      <c r="B33" s="265"/>
      <c r="C33" s="266"/>
      <c r="D33" s="138" t="str">
        <f>DEMONSTRATIVO!B53</f>
        <v>4.10 Manutenção Predial e Adequações Prediais 24 horas</v>
      </c>
      <c r="E33" s="114">
        <f>DEMONSTRATIVO!D53</f>
        <v>0</v>
      </c>
    </row>
    <row r="34" spans="2:5" ht="28.8" x14ac:dyDescent="0.3">
      <c r="B34" s="265"/>
      <c r="C34" s="266"/>
      <c r="D34" s="138" t="str">
        <f>DEMONSTRATIVO!B54</f>
        <v>4.11 Despesas para benefícios de RH (capacitações)</v>
      </c>
      <c r="E34" s="114">
        <f>DEMONSTRATIVO!D54</f>
        <v>0</v>
      </c>
    </row>
    <row r="35" spans="2:5" ht="15" customHeight="1" x14ac:dyDescent="0.3">
      <c r="B35" s="265"/>
      <c r="C35" s="266"/>
      <c r="D35" s="115" t="str">
        <f>DEMONSTRATIVO!B55</f>
        <v>4.12 Manutenção/Locação de Equipamentos</v>
      </c>
      <c r="E35" s="114">
        <f>DEMONSTRATIVO!D55</f>
        <v>42000</v>
      </c>
    </row>
    <row r="36" spans="2:5" ht="15" customHeight="1" x14ac:dyDescent="0.3">
      <c r="B36" s="265"/>
      <c r="C36" s="266"/>
      <c r="D36" s="115" t="str">
        <f>DEMONSTRATIVO!B56</f>
        <v>4.13 Manutenção de Equipamento Assistencial</v>
      </c>
      <c r="E36" s="114">
        <f>DEMONSTRATIVO!D56</f>
        <v>0</v>
      </c>
    </row>
    <row r="37" spans="2:5" ht="15" customHeight="1" x14ac:dyDescent="0.3">
      <c r="B37" s="265"/>
      <c r="C37" s="266"/>
      <c r="D37" s="115" t="str">
        <f>DEMONSTRATIVO!B57</f>
        <v>4.14 Serviço de Raio X</v>
      </c>
      <c r="E37" s="114">
        <f>DEMONSTRATIVO!D57</f>
        <v>0</v>
      </c>
    </row>
    <row r="38" spans="2:5" ht="15" customHeight="1" x14ac:dyDescent="0.3">
      <c r="B38" s="265"/>
      <c r="C38" s="266"/>
      <c r="D38" s="115" t="str">
        <f>DEMONSTRATIVO!B58</f>
        <v>4.15 Locação de Veículo</v>
      </c>
      <c r="E38" s="114">
        <f>DEMONSTRATIVO!D58</f>
        <v>0</v>
      </c>
    </row>
    <row r="39" spans="2:5" ht="15" customHeight="1" x14ac:dyDescent="0.3">
      <c r="B39" s="265"/>
      <c r="C39" s="266"/>
      <c r="D39" s="115" t="str">
        <f>DEMONSTRATIVO!B59</f>
        <v>4.16 Fornecimento de Refeições</v>
      </c>
      <c r="E39" s="114">
        <f>DEMONSTRATIVO!D59</f>
        <v>17030.400000000001</v>
      </c>
    </row>
    <row r="40" spans="2:5" ht="15" customHeight="1" x14ac:dyDescent="0.3">
      <c r="B40" s="265"/>
      <c r="C40" s="266"/>
      <c r="D40" s="115" t="str">
        <f>DEMONSTRATIVO!B60</f>
        <v>4.17 Sistema de Informática</v>
      </c>
      <c r="E40" s="114">
        <f>DEMONSTRATIVO!D60</f>
        <v>3952.06</v>
      </c>
    </row>
    <row r="41" spans="2:5" ht="15" customHeight="1" x14ac:dyDescent="0.3">
      <c r="B41" s="265"/>
      <c r="C41" s="266"/>
      <c r="D41" s="115" t="str">
        <f>DEMONSTRATIVO!B61</f>
        <v>4.18 Telefonia</v>
      </c>
      <c r="E41" s="114">
        <f>DEMONSTRATIVO!D61</f>
        <v>0</v>
      </c>
    </row>
    <row r="42" spans="2:5" ht="15" customHeight="1" x14ac:dyDescent="0.3">
      <c r="B42" s="265"/>
      <c r="C42" s="266"/>
      <c r="D42" s="115" t="str">
        <f>DEMONSTRATIVO!B62</f>
        <v>4.19 Provedor de Internet</v>
      </c>
      <c r="E42" s="114">
        <f>DEMONSTRATIVO!D62</f>
        <v>539.5</v>
      </c>
    </row>
    <row r="43" spans="2:5" ht="15" customHeight="1" x14ac:dyDescent="0.3">
      <c r="B43" s="265"/>
      <c r="C43" s="266"/>
      <c r="D43" s="115" t="str">
        <f>DEMONSTRATIVO!B63</f>
        <v>4.20 Despesa Indireta</v>
      </c>
      <c r="E43" s="114">
        <f>DEMONSTRATIVO!D63</f>
        <v>0</v>
      </c>
    </row>
    <row r="44" spans="2:5" ht="15" customHeight="1" x14ac:dyDescent="0.25">
      <c r="B44" s="265"/>
      <c r="C44" s="266"/>
      <c r="D44" s="111" t="str">
        <f>DEMONSTRATIVO!B64</f>
        <v>5. Tarifas Bancárias</v>
      </c>
      <c r="E44" s="113">
        <f>DEMONSTRATIVO!D64</f>
        <v>130.80000000000001</v>
      </c>
    </row>
    <row r="45" spans="2:5" ht="15" customHeight="1" thickBot="1" x14ac:dyDescent="0.3">
      <c r="B45" s="265"/>
      <c r="C45" s="266"/>
      <c r="D45" s="112" t="str">
        <f>DEMONSTRATIVO!B65</f>
        <v>6. Outras Despesas</v>
      </c>
      <c r="E45" s="113">
        <f>DEMONSTRATIVO!D65</f>
        <v>6897.84</v>
      </c>
    </row>
    <row r="46" spans="2:5" ht="15" customHeight="1" thickBot="1" x14ac:dyDescent="0.3">
      <c r="B46" s="265"/>
      <c r="C46" s="266"/>
      <c r="D46" s="105" t="s">
        <v>87</v>
      </c>
      <c r="E46" s="129">
        <f>E7+E13+E20+E23+E44+E45</f>
        <v>2448079.5399999996</v>
      </c>
    </row>
    <row r="47" spans="2:5" ht="15" customHeight="1" thickBot="1" x14ac:dyDescent="0.3">
      <c r="B47" s="265"/>
      <c r="C47" s="266"/>
      <c r="D47" s="259"/>
      <c r="E47" s="260"/>
    </row>
    <row r="48" spans="2:5" ht="15" customHeight="1" x14ac:dyDescent="0.25">
      <c r="B48" s="265"/>
      <c r="C48" s="266"/>
      <c r="D48" s="261" t="s">
        <v>274</v>
      </c>
      <c r="E48" s="262"/>
    </row>
    <row r="49" spans="2:8" ht="15" customHeight="1" x14ac:dyDescent="0.25">
      <c r="B49" s="265"/>
      <c r="C49" s="266"/>
      <c r="D49" s="106" t="s">
        <v>88</v>
      </c>
      <c r="E49" s="50">
        <v>807852.64</v>
      </c>
    </row>
    <row r="50" spans="2:8" ht="15" customHeight="1" thickBot="1" x14ac:dyDescent="0.3">
      <c r="B50" s="265"/>
      <c r="C50" s="266"/>
      <c r="D50" s="106"/>
      <c r="E50" s="53"/>
      <c r="G50" s="9">
        <f>C54-E46</f>
        <v>807852.64000000013</v>
      </c>
    </row>
    <row r="51" spans="2:8" ht="15" customHeight="1" thickBot="1" x14ac:dyDescent="0.3">
      <c r="B51" s="265"/>
      <c r="C51" s="266"/>
      <c r="D51" s="107" t="s">
        <v>89</v>
      </c>
      <c r="E51" s="65">
        <f>SUM(E49:E49)</f>
        <v>807852.64</v>
      </c>
      <c r="G51" s="9">
        <f>E51-G50</f>
        <v>0</v>
      </c>
    </row>
    <row r="52" spans="2:8" ht="15" customHeight="1" thickBot="1" x14ac:dyDescent="0.3">
      <c r="B52" s="267"/>
      <c r="C52" s="268"/>
      <c r="D52" s="229"/>
      <c r="E52" s="230"/>
    </row>
    <row r="53" spans="2:8" ht="15" customHeight="1" thickBot="1" x14ac:dyDescent="0.3">
      <c r="B53" s="64" t="s">
        <v>90</v>
      </c>
      <c r="C53" s="63">
        <v>2186526.08</v>
      </c>
      <c r="D53" s="64" t="s">
        <v>91</v>
      </c>
      <c r="E53" s="63">
        <v>2315921.02</v>
      </c>
      <c r="G53" s="9"/>
    </row>
    <row r="54" spans="2:8" ht="15" customHeight="1" thickBot="1" x14ac:dyDescent="0.3">
      <c r="B54" s="20" t="s">
        <v>92</v>
      </c>
      <c r="C54" s="86">
        <f>C5+C15+C22+C30</f>
        <v>3255932.1799999997</v>
      </c>
      <c r="D54" s="20" t="s">
        <v>93</v>
      </c>
      <c r="E54" s="21">
        <f>E46</f>
        <v>2448079.5399999996</v>
      </c>
      <c r="F54" s="9"/>
      <c r="H54" s="9"/>
    </row>
    <row r="55" spans="2:8" ht="8.4" customHeight="1" x14ac:dyDescent="0.25">
      <c r="B55" s="125"/>
      <c r="C55" s="130"/>
      <c r="D55" s="125"/>
      <c r="E55" s="130"/>
      <c r="F55" s="9"/>
      <c r="H55" s="9"/>
    </row>
    <row r="56" spans="2:8" ht="15" customHeight="1" x14ac:dyDescent="0.25">
      <c r="B56" s="269" t="s">
        <v>275</v>
      </c>
      <c r="C56" s="269"/>
      <c r="D56" s="269"/>
      <c r="E56" s="269"/>
    </row>
    <row r="57" spans="2:8" ht="15" customHeight="1" x14ac:dyDescent="0.25">
      <c r="D57" s="126"/>
      <c r="E57" s="13"/>
    </row>
    <row r="61" spans="2:8" ht="15" customHeight="1" x14ac:dyDescent="0.25">
      <c r="B61" s="225" t="s">
        <v>9</v>
      </c>
      <c r="C61" s="225"/>
      <c r="D61" s="225"/>
      <c r="E61" s="225"/>
    </row>
    <row r="62" spans="2:8" ht="15" customHeight="1" x14ac:dyDescent="0.25">
      <c r="B62" s="225" t="s">
        <v>75</v>
      </c>
      <c r="C62" s="225"/>
      <c r="D62" s="225"/>
      <c r="E62" s="225"/>
    </row>
    <row r="63" spans="2:8" ht="15" customHeight="1" x14ac:dyDescent="0.25">
      <c r="D63" s="125"/>
    </row>
    <row r="64" spans="2:8" ht="15" customHeight="1" x14ac:dyDescent="0.25">
      <c r="F64" s="11"/>
    </row>
  </sheetData>
  <mergeCells count="18">
    <mergeCell ref="B17:C17"/>
    <mergeCell ref="B23:C23"/>
    <mergeCell ref="B24:C24"/>
    <mergeCell ref="B16:C16"/>
    <mergeCell ref="C2:E2"/>
    <mergeCell ref="B3:C3"/>
    <mergeCell ref="D3:E3"/>
    <mergeCell ref="B4:C4"/>
    <mergeCell ref="B6:C6"/>
    <mergeCell ref="D6:E6"/>
    <mergeCell ref="D4:E5"/>
    <mergeCell ref="B61:E61"/>
    <mergeCell ref="B62:E62"/>
    <mergeCell ref="D47:E47"/>
    <mergeCell ref="D48:E48"/>
    <mergeCell ref="D52:E52"/>
    <mergeCell ref="B31:C52"/>
    <mergeCell ref="B56:E56"/>
  </mergeCells>
  <pageMargins left="0.7" right="0.7" top="0.75" bottom="0.75" header="0.3" footer="0.3"/>
  <pageSetup paperSize="9" scale="60" fitToHeight="0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996"/>
  <sheetViews>
    <sheetView showGridLines="0" view="pageBreakPreview" zoomScaleNormal="100" zoomScaleSheetLayoutView="100" workbookViewId="0">
      <selection activeCell="K7" sqref="K7:L7"/>
    </sheetView>
  </sheetViews>
  <sheetFormatPr defaultColWidth="9.109375" defaultRowHeight="13.8" x14ac:dyDescent="0.25"/>
  <cols>
    <col min="1" max="1" width="4.33203125" style="1" customWidth="1"/>
    <col min="2" max="2" width="12.6640625" style="1" customWidth="1"/>
    <col min="3" max="3" width="14" style="1" customWidth="1"/>
    <col min="4" max="4" width="9.109375" style="1"/>
    <col min="5" max="5" width="10.88671875" style="1" customWidth="1"/>
    <col min="6" max="6" width="16" style="1" customWidth="1"/>
    <col min="7" max="7" width="9.109375" style="1"/>
    <col min="8" max="8" width="14.44140625" style="1" customWidth="1"/>
    <col min="9" max="10" width="9.109375" style="1"/>
    <col min="11" max="11" width="13.109375" style="1" customWidth="1"/>
    <col min="12" max="12" width="24" style="1" bestFit="1" customWidth="1"/>
    <col min="13" max="13" width="3.44140625" style="1" customWidth="1"/>
    <col min="14" max="14" width="4.5546875" style="1" customWidth="1"/>
    <col min="15" max="16384" width="9.109375" style="1"/>
  </cols>
  <sheetData>
    <row r="1" spans="2:15" ht="14.4" thickBot="1" x14ac:dyDescent="0.3"/>
    <row r="2" spans="2:15" ht="18.75" customHeight="1" x14ac:dyDescent="0.25">
      <c r="B2" s="278"/>
      <c r="C2" s="293"/>
      <c r="D2" s="293"/>
      <c r="E2" s="279"/>
      <c r="F2" s="314" t="s">
        <v>280</v>
      </c>
      <c r="G2" s="315"/>
      <c r="H2" s="315"/>
      <c r="I2" s="315"/>
      <c r="J2" s="315"/>
      <c r="K2" s="315"/>
      <c r="L2" s="316"/>
    </row>
    <row r="3" spans="2:15" ht="18.75" customHeight="1" x14ac:dyDescent="0.25">
      <c r="B3" s="294"/>
      <c r="C3" s="225"/>
      <c r="D3" s="225"/>
      <c r="E3" s="295"/>
      <c r="F3" s="317"/>
      <c r="G3" s="318"/>
      <c r="H3" s="318"/>
      <c r="I3" s="318"/>
      <c r="J3" s="318"/>
      <c r="K3" s="318"/>
      <c r="L3" s="319"/>
    </row>
    <row r="4" spans="2:15" ht="18.75" customHeight="1" thickBot="1" x14ac:dyDescent="0.3">
      <c r="B4" s="280"/>
      <c r="C4" s="296"/>
      <c r="D4" s="296"/>
      <c r="E4" s="281"/>
      <c r="F4" s="320"/>
      <c r="G4" s="321"/>
      <c r="H4" s="321"/>
      <c r="I4" s="321"/>
      <c r="J4" s="321"/>
      <c r="K4" s="321"/>
      <c r="L4" s="322"/>
    </row>
    <row r="5" spans="2:15" ht="33" customHeight="1" thickBot="1" x14ac:dyDescent="0.3">
      <c r="B5" s="308" t="s">
        <v>94</v>
      </c>
      <c r="C5" s="309"/>
      <c r="D5" s="309"/>
      <c r="E5" s="309"/>
      <c r="F5" s="310"/>
      <c r="G5" s="308" t="s">
        <v>192</v>
      </c>
      <c r="H5" s="309"/>
      <c r="I5" s="309"/>
      <c r="J5" s="310"/>
      <c r="K5" s="308" t="s">
        <v>95</v>
      </c>
      <c r="L5" s="310"/>
    </row>
    <row r="6" spans="2:15" ht="16.2" thickBot="1" x14ac:dyDescent="0.3">
      <c r="B6" s="323" t="s">
        <v>96</v>
      </c>
      <c r="C6" s="223"/>
      <c r="D6" s="324"/>
      <c r="E6" s="325" t="s">
        <v>250</v>
      </c>
      <c r="F6" s="326"/>
      <c r="G6" s="326"/>
      <c r="H6" s="326"/>
      <c r="I6" s="326"/>
      <c r="J6" s="327"/>
      <c r="K6" s="323" t="s">
        <v>97</v>
      </c>
      <c r="L6" s="324"/>
    </row>
    <row r="7" spans="2:15" ht="31.5" customHeight="1" thickBot="1" x14ac:dyDescent="0.3">
      <c r="B7" s="311" t="s">
        <v>98</v>
      </c>
      <c r="C7" s="312"/>
      <c r="D7" s="313"/>
      <c r="E7" s="328" t="s">
        <v>251</v>
      </c>
      <c r="F7" s="329"/>
      <c r="G7" s="329"/>
      <c r="H7" s="329"/>
      <c r="I7" s="329"/>
      <c r="J7" s="330"/>
      <c r="K7" s="306" t="s">
        <v>281</v>
      </c>
      <c r="L7" s="307"/>
    </row>
    <row r="8" spans="2:15" ht="14.4" thickBot="1" x14ac:dyDescent="0.3">
      <c r="B8" s="3" t="s">
        <v>99</v>
      </c>
      <c r="C8" s="300" t="s">
        <v>100</v>
      </c>
      <c r="D8" s="301"/>
      <c r="E8" s="301"/>
      <c r="F8" s="301"/>
      <c r="G8" s="301"/>
      <c r="H8" s="301"/>
      <c r="I8" s="301"/>
      <c r="J8" s="301"/>
      <c r="K8" s="302"/>
      <c r="L8" s="15" t="s">
        <v>101</v>
      </c>
    </row>
    <row r="9" spans="2:15" x14ac:dyDescent="0.25">
      <c r="B9" s="117">
        <v>1</v>
      </c>
      <c r="C9" s="303" t="s">
        <v>102</v>
      </c>
      <c r="D9" s="304"/>
      <c r="E9" s="304"/>
      <c r="F9" s="304"/>
      <c r="G9" s="304"/>
      <c r="H9" s="304"/>
      <c r="I9" s="304"/>
      <c r="J9" s="304"/>
      <c r="K9" s="305"/>
      <c r="L9" s="78">
        <f>EXECUÇÃO!C5</f>
        <v>678457.7</v>
      </c>
    </row>
    <row r="10" spans="2:15" x14ac:dyDescent="0.25">
      <c r="B10" s="119">
        <v>2</v>
      </c>
      <c r="C10" s="282" t="s">
        <v>103</v>
      </c>
      <c r="D10" s="283"/>
      <c r="E10" s="283"/>
      <c r="F10" s="283"/>
      <c r="G10" s="283"/>
      <c r="H10" s="283"/>
      <c r="I10" s="283"/>
      <c r="J10" s="283"/>
      <c r="K10" s="284"/>
      <c r="L10" s="120">
        <f>SUM(EXECUÇÃO!C7:C14)</f>
        <v>2577435.31</v>
      </c>
    </row>
    <row r="11" spans="2:15" ht="15" customHeight="1" x14ac:dyDescent="0.25">
      <c r="B11" s="119">
        <v>3</v>
      </c>
      <c r="C11" s="282" t="s">
        <v>104</v>
      </c>
      <c r="D11" s="283"/>
      <c r="E11" s="283"/>
      <c r="F11" s="283"/>
      <c r="G11" s="283"/>
      <c r="H11" s="283"/>
      <c r="I11" s="283"/>
      <c r="J11" s="283"/>
      <c r="K11" s="284"/>
      <c r="L11" s="120">
        <f>EXECUÇÃO!C22</f>
        <v>39.17</v>
      </c>
    </row>
    <row r="12" spans="2:15" s="2" customFormat="1" ht="15" customHeight="1" x14ac:dyDescent="0.25">
      <c r="B12" s="119">
        <v>4</v>
      </c>
      <c r="C12" s="282" t="s">
        <v>22</v>
      </c>
      <c r="D12" s="283"/>
      <c r="E12" s="283"/>
      <c r="F12" s="283"/>
      <c r="G12" s="283"/>
      <c r="H12" s="283"/>
      <c r="I12" s="283"/>
      <c r="J12" s="283"/>
      <c r="K12" s="284"/>
      <c r="L12" s="120">
        <f>EXECUÇÃO!C30</f>
        <v>0</v>
      </c>
      <c r="N12" s="1"/>
      <c r="O12" s="1" t="s">
        <v>105</v>
      </c>
    </row>
    <row r="13" spans="2:15" ht="15.75" customHeight="1" x14ac:dyDescent="0.25">
      <c r="B13" s="119">
        <v>5</v>
      </c>
      <c r="C13" s="282" t="s">
        <v>106</v>
      </c>
      <c r="D13" s="283"/>
      <c r="E13" s="283"/>
      <c r="F13" s="283"/>
      <c r="G13" s="283"/>
      <c r="H13" s="283"/>
      <c r="I13" s="283"/>
      <c r="J13" s="283"/>
      <c r="K13" s="284"/>
      <c r="L13" s="121">
        <f>EXECUÇÃO!E46</f>
        <v>2448079.5399999996</v>
      </c>
    </row>
    <row r="14" spans="2:15" ht="15.75" customHeight="1" thickBot="1" x14ac:dyDescent="0.3">
      <c r="B14" s="118">
        <v>6</v>
      </c>
      <c r="C14" s="285" t="s">
        <v>107</v>
      </c>
      <c r="D14" s="286"/>
      <c r="E14" s="286"/>
      <c r="F14" s="286"/>
      <c r="G14" s="286"/>
      <c r="H14" s="286"/>
      <c r="I14" s="286"/>
      <c r="J14" s="286"/>
      <c r="K14" s="287"/>
      <c r="L14" s="66">
        <f>L9+L10+L11+L12-L13</f>
        <v>807852.64000000013</v>
      </c>
    </row>
    <row r="15" spans="2:15" ht="14.4" thickBot="1" x14ac:dyDescent="0.3">
      <c r="B15" s="289" t="s">
        <v>108</v>
      </c>
      <c r="C15" s="290"/>
      <c r="D15" s="290"/>
      <c r="E15" s="290"/>
      <c r="F15" s="290"/>
      <c r="G15" s="290"/>
      <c r="H15" s="290"/>
      <c r="I15" s="290"/>
      <c r="J15" s="290"/>
      <c r="K15" s="290"/>
      <c r="L15" s="291"/>
    </row>
    <row r="16" spans="2:15" ht="14.4" thickBot="1" x14ac:dyDescent="0.3">
      <c r="B16" s="24">
        <v>7</v>
      </c>
      <c r="C16" s="297" t="s">
        <v>88</v>
      </c>
      <c r="D16" s="298"/>
      <c r="E16" s="298"/>
      <c r="F16" s="298"/>
      <c r="G16" s="298"/>
      <c r="H16" s="298"/>
      <c r="I16" s="298"/>
      <c r="J16" s="298"/>
      <c r="K16" s="299"/>
      <c r="L16" s="67">
        <f>EXECUÇÃO!E49</f>
        <v>807852.64</v>
      </c>
    </row>
    <row r="17" spans="2:15" ht="14.4" thickBot="1" x14ac:dyDescent="0.3">
      <c r="B17" s="276" t="s">
        <v>109</v>
      </c>
      <c r="C17" s="292"/>
      <c r="D17" s="292"/>
      <c r="E17" s="292"/>
      <c r="F17" s="292"/>
      <c r="G17" s="292"/>
      <c r="H17" s="292"/>
      <c r="I17" s="292"/>
      <c r="J17" s="292"/>
      <c r="K17" s="277"/>
      <c r="L17" s="25">
        <f>L16</f>
        <v>807852.64</v>
      </c>
      <c r="N17" s="9"/>
      <c r="O17" s="1" t="s">
        <v>110</v>
      </c>
    </row>
    <row r="18" spans="2:15" ht="14.4" thickBot="1" x14ac:dyDescent="0.3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2:15" ht="15.75" customHeight="1" x14ac:dyDescent="0.25">
      <c r="B19" s="278" t="s">
        <v>275</v>
      </c>
      <c r="C19" s="293"/>
      <c r="D19" s="293"/>
      <c r="E19" s="279"/>
      <c r="F19" s="4"/>
      <c r="G19" s="5"/>
      <c r="H19" s="5"/>
      <c r="I19" s="5"/>
      <c r="J19" s="6"/>
      <c r="K19" s="4"/>
      <c r="L19" s="6"/>
    </row>
    <row r="20" spans="2:15" ht="15" customHeight="1" x14ac:dyDescent="0.25">
      <c r="B20" s="294"/>
      <c r="C20" s="225"/>
      <c r="D20" s="225"/>
      <c r="E20" s="295"/>
      <c r="F20" s="7"/>
      <c r="G20" s="19"/>
      <c r="H20" s="19"/>
      <c r="I20" s="19"/>
      <c r="J20" s="8"/>
      <c r="K20" s="7"/>
      <c r="L20" s="8"/>
    </row>
    <row r="21" spans="2:15" ht="15" customHeight="1" x14ac:dyDescent="0.25">
      <c r="B21" s="294"/>
      <c r="C21" s="225"/>
      <c r="D21" s="225"/>
      <c r="E21" s="295"/>
      <c r="F21" s="7"/>
      <c r="G21" s="19"/>
      <c r="H21" s="19"/>
      <c r="I21" s="19"/>
      <c r="J21" s="8"/>
      <c r="K21" s="7"/>
      <c r="L21" s="8"/>
    </row>
    <row r="22" spans="2:15" ht="15" customHeight="1" x14ac:dyDescent="0.25">
      <c r="B22" s="294"/>
      <c r="C22" s="225"/>
      <c r="D22" s="225"/>
      <c r="E22" s="295"/>
      <c r="F22" s="7"/>
      <c r="G22" s="19"/>
      <c r="H22" s="19"/>
      <c r="I22" s="19"/>
      <c r="J22" s="8"/>
      <c r="K22" s="7"/>
      <c r="L22" s="8"/>
    </row>
    <row r="23" spans="2:15" ht="14.4" thickBot="1" x14ac:dyDescent="0.3">
      <c r="B23" s="280"/>
      <c r="C23" s="296"/>
      <c r="D23" s="296"/>
      <c r="E23" s="281"/>
      <c r="F23" s="267" t="s">
        <v>111</v>
      </c>
      <c r="G23" s="288"/>
      <c r="H23" s="288"/>
      <c r="I23" s="288"/>
      <c r="J23" s="268"/>
      <c r="K23" s="267" t="s">
        <v>112</v>
      </c>
      <c r="L23" s="268"/>
    </row>
    <row r="29" spans="2:15" ht="15.75" customHeight="1" x14ac:dyDescent="0.25"/>
    <row r="30" spans="2:15" ht="15.75" customHeight="1" x14ac:dyDescent="0.25"/>
    <row r="31" spans="2:15" ht="15.75" customHeight="1" x14ac:dyDescent="0.25"/>
    <row r="32" spans="2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24">
    <mergeCell ref="B2:E4"/>
    <mergeCell ref="B5:F5"/>
    <mergeCell ref="G5:J5"/>
    <mergeCell ref="B7:D7"/>
    <mergeCell ref="F2:L4"/>
    <mergeCell ref="K6:L6"/>
    <mergeCell ref="K5:L5"/>
    <mergeCell ref="B6:D6"/>
    <mergeCell ref="E6:J6"/>
    <mergeCell ref="E7:J7"/>
    <mergeCell ref="C11:K11"/>
    <mergeCell ref="C8:K8"/>
    <mergeCell ref="C10:K10"/>
    <mergeCell ref="C9:K9"/>
    <mergeCell ref="K7:L7"/>
    <mergeCell ref="C12:K12"/>
    <mergeCell ref="C13:K13"/>
    <mergeCell ref="C14:K14"/>
    <mergeCell ref="F23:J23"/>
    <mergeCell ref="K23:L23"/>
    <mergeCell ref="B15:L15"/>
    <mergeCell ref="B17:K17"/>
    <mergeCell ref="B19:E23"/>
    <mergeCell ref="C16:K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132"/>
  <sheetViews>
    <sheetView showGridLines="0" tabSelected="1" view="pageBreakPreview" zoomScale="75" zoomScaleNormal="90" zoomScaleSheetLayoutView="75" workbookViewId="0">
      <pane ySplit="7" topLeftCell="A105" activePane="bottomLeft" state="frozen"/>
      <selection activeCell="A11" sqref="A11:XFD11"/>
      <selection pane="bottomLeft" activeCell="B114" sqref="B114:I114"/>
    </sheetView>
  </sheetViews>
  <sheetFormatPr defaultColWidth="9.109375" defaultRowHeight="13.8" x14ac:dyDescent="0.25"/>
  <cols>
    <col min="1" max="1" width="3.33203125" style="1" customWidth="1"/>
    <col min="2" max="2" width="10.5546875" style="1" customWidth="1"/>
    <col min="3" max="3" width="14.6640625" style="1" customWidth="1"/>
    <col min="4" max="4" width="63.88671875" style="1" customWidth="1"/>
    <col min="5" max="5" width="26.5546875" style="26" customWidth="1"/>
    <col min="6" max="6" width="33.5546875" style="1" customWidth="1"/>
    <col min="7" max="7" width="31.109375" style="26" customWidth="1"/>
    <col min="8" max="8" width="24.44140625" style="1" bestFit="1" customWidth="1"/>
    <col min="9" max="9" width="12.5546875" style="26" customWidth="1"/>
    <col min="10" max="10" width="23.109375" style="27" bestFit="1" customWidth="1"/>
    <col min="11" max="11" width="3.33203125" style="1" customWidth="1"/>
    <col min="12" max="12" width="10.6640625" style="1" bestFit="1" customWidth="1"/>
    <col min="13" max="13" width="9.5546875" style="1" bestFit="1" customWidth="1"/>
    <col min="14" max="15" width="8" style="1" bestFit="1" customWidth="1"/>
    <col min="16" max="16" width="9.5546875" style="1" bestFit="1" customWidth="1"/>
    <col min="17" max="17" width="10.5546875" style="1" bestFit="1" customWidth="1"/>
    <col min="18" max="18" width="13" style="1" bestFit="1" customWidth="1"/>
    <col min="19" max="16384" width="9.109375" style="1"/>
  </cols>
  <sheetData>
    <row r="1" spans="2:20" ht="20.399999999999999" customHeight="1" thickBot="1" x14ac:dyDescent="0.3"/>
    <row r="2" spans="2:20" ht="40.200000000000003" customHeight="1" thickBot="1" x14ac:dyDescent="0.3">
      <c r="B2" s="334"/>
      <c r="C2" s="335"/>
      <c r="D2" s="335"/>
      <c r="E2" s="336"/>
      <c r="F2" s="276" t="s">
        <v>113</v>
      </c>
      <c r="G2" s="292"/>
      <c r="H2" s="292"/>
      <c r="I2" s="292"/>
      <c r="J2" s="277"/>
    </row>
    <row r="3" spans="2:20" ht="45.75" customHeight="1" thickBot="1" x14ac:dyDescent="0.3">
      <c r="B3" s="38"/>
      <c r="C3" s="337" t="s">
        <v>114</v>
      </c>
      <c r="D3" s="272" t="s">
        <v>193</v>
      </c>
      <c r="E3" s="274"/>
      <c r="F3" s="272" t="s">
        <v>115</v>
      </c>
      <c r="G3" s="273"/>
      <c r="H3" s="273"/>
      <c r="I3" s="274"/>
      <c r="J3" s="39" t="s">
        <v>191</v>
      </c>
    </row>
    <row r="4" spans="2:20" ht="15" customHeight="1" x14ac:dyDescent="0.25">
      <c r="B4" s="173"/>
      <c r="C4" s="338"/>
      <c r="D4" s="278" t="s">
        <v>245</v>
      </c>
      <c r="E4" s="293"/>
      <c r="F4" s="293"/>
      <c r="G4" s="293"/>
      <c r="H4" s="293"/>
      <c r="I4" s="293"/>
      <c r="J4" s="279"/>
      <c r="L4" s="28"/>
    </row>
    <row r="5" spans="2:20" ht="15" customHeight="1" thickBot="1" x14ac:dyDescent="0.3">
      <c r="B5" s="173"/>
      <c r="C5" s="338"/>
      <c r="D5" s="280"/>
      <c r="E5" s="296"/>
      <c r="F5" s="296"/>
      <c r="G5" s="296"/>
      <c r="H5" s="296"/>
      <c r="I5" s="296"/>
      <c r="J5" s="281"/>
    </row>
    <row r="6" spans="2:20" ht="19.8" customHeight="1" thickBot="1" x14ac:dyDescent="0.3">
      <c r="B6" s="173"/>
      <c r="C6" s="338"/>
      <c r="D6" s="276" t="s">
        <v>282</v>
      </c>
      <c r="E6" s="292"/>
      <c r="F6" s="292"/>
      <c r="G6" s="292"/>
      <c r="H6" s="292"/>
      <c r="I6" s="293"/>
      <c r="J6" s="279"/>
    </row>
    <row r="7" spans="2:20" ht="38.25" customHeight="1" thickBot="1" x14ac:dyDescent="0.3">
      <c r="B7" s="39" t="s">
        <v>99</v>
      </c>
      <c r="C7" s="339"/>
      <c r="D7" s="83" t="s">
        <v>116</v>
      </c>
      <c r="E7" s="39" t="s">
        <v>117</v>
      </c>
      <c r="F7" s="39" t="s">
        <v>118</v>
      </c>
      <c r="G7" s="83" t="s">
        <v>119</v>
      </c>
      <c r="H7" s="83" t="s">
        <v>120</v>
      </c>
      <c r="I7" s="83" t="s">
        <v>12</v>
      </c>
      <c r="J7" s="104" t="s">
        <v>101</v>
      </c>
    </row>
    <row r="8" spans="2:20" s="14" customFormat="1" ht="17.25" customHeight="1" x14ac:dyDescent="0.25">
      <c r="B8" s="174">
        <v>1</v>
      </c>
      <c r="C8" s="175">
        <v>360</v>
      </c>
      <c r="D8" s="176" t="s">
        <v>224</v>
      </c>
      <c r="E8" s="177" t="s">
        <v>121</v>
      </c>
      <c r="F8" s="178" t="s">
        <v>27</v>
      </c>
      <c r="G8" s="179" t="s">
        <v>28</v>
      </c>
      <c r="H8" s="213" t="s">
        <v>122</v>
      </c>
      <c r="I8" s="180">
        <v>45751</v>
      </c>
      <c r="J8" s="196">
        <v>580341</v>
      </c>
      <c r="K8" s="29"/>
      <c r="T8" s="29"/>
    </row>
    <row r="9" spans="2:20" s="14" customFormat="1" ht="17.25" customHeight="1" x14ac:dyDescent="0.25">
      <c r="B9" s="149">
        <v>2</v>
      </c>
      <c r="C9" s="87">
        <v>360</v>
      </c>
      <c r="D9" s="150" t="s">
        <v>224</v>
      </c>
      <c r="E9" s="76" t="s">
        <v>121</v>
      </c>
      <c r="F9" s="90" t="s">
        <v>27</v>
      </c>
      <c r="G9" s="123" t="s">
        <v>28</v>
      </c>
      <c r="H9" s="166" t="s">
        <v>122</v>
      </c>
      <c r="I9" s="210">
        <v>45751</v>
      </c>
      <c r="J9" s="220">
        <v>3095</v>
      </c>
      <c r="K9" s="29"/>
      <c r="T9" s="29"/>
    </row>
    <row r="10" spans="2:20" s="14" customFormat="1" ht="17.25" customHeight="1" x14ac:dyDescent="0.25">
      <c r="B10" s="149">
        <v>3</v>
      </c>
      <c r="C10" s="87">
        <v>370</v>
      </c>
      <c r="D10" s="150" t="s">
        <v>324</v>
      </c>
      <c r="E10" s="76" t="s">
        <v>286</v>
      </c>
      <c r="F10" s="90" t="s">
        <v>27</v>
      </c>
      <c r="G10" s="123" t="s">
        <v>28</v>
      </c>
      <c r="H10" s="91" t="s">
        <v>122</v>
      </c>
      <c r="I10" s="210">
        <v>45751</v>
      </c>
      <c r="J10" s="220">
        <v>2041</v>
      </c>
      <c r="K10" s="29"/>
      <c r="T10" s="29"/>
    </row>
    <row r="11" spans="2:20" s="14" customFormat="1" ht="17.25" customHeight="1" x14ac:dyDescent="0.25">
      <c r="B11" s="149">
        <v>4</v>
      </c>
      <c r="C11" s="30">
        <v>371</v>
      </c>
      <c r="D11" s="132" t="s">
        <v>218</v>
      </c>
      <c r="E11" s="31" t="s">
        <v>217</v>
      </c>
      <c r="F11" s="90" t="s">
        <v>27</v>
      </c>
      <c r="G11" s="123" t="s">
        <v>28</v>
      </c>
      <c r="H11" s="91" t="s">
        <v>122</v>
      </c>
      <c r="I11" s="33">
        <v>45751</v>
      </c>
      <c r="J11" s="145">
        <v>2006</v>
      </c>
      <c r="K11" s="29"/>
      <c r="T11" s="29"/>
    </row>
    <row r="12" spans="2:20" s="14" customFormat="1" ht="17.25" customHeight="1" x14ac:dyDescent="0.25">
      <c r="B12" s="149">
        <v>5</v>
      </c>
      <c r="C12" s="87">
        <v>372</v>
      </c>
      <c r="D12" s="150" t="s">
        <v>325</v>
      </c>
      <c r="E12" s="76" t="s">
        <v>287</v>
      </c>
      <c r="F12" s="90" t="s">
        <v>27</v>
      </c>
      <c r="G12" s="123" t="s">
        <v>28</v>
      </c>
      <c r="H12" s="91" t="s">
        <v>122</v>
      </c>
      <c r="I12" s="210">
        <v>45751</v>
      </c>
      <c r="J12" s="220">
        <v>3529</v>
      </c>
      <c r="K12" s="29"/>
      <c r="T12" s="29"/>
    </row>
    <row r="13" spans="2:20" s="14" customFormat="1" ht="17.25" customHeight="1" x14ac:dyDescent="0.25">
      <c r="B13" s="149">
        <v>6</v>
      </c>
      <c r="C13" s="30">
        <v>373</v>
      </c>
      <c r="D13" s="132" t="s">
        <v>123</v>
      </c>
      <c r="E13" s="76" t="s">
        <v>124</v>
      </c>
      <c r="F13" s="90" t="s">
        <v>27</v>
      </c>
      <c r="G13" s="123" t="s">
        <v>28</v>
      </c>
      <c r="H13" s="91" t="s">
        <v>122</v>
      </c>
      <c r="I13" s="210">
        <v>45751</v>
      </c>
      <c r="J13" s="220">
        <v>2005</v>
      </c>
      <c r="K13" s="29"/>
      <c r="T13" s="29"/>
    </row>
    <row r="14" spans="2:20" s="14" customFormat="1" ht="17.25" customHeight="1" x14ac:dyDescent="0.25">
      <c r="B14" s="149">
        <v>7</v>
      </c>
      <c r="C14" s="87">
        <v>374</v>
      </c>
      <c r="D14" s="132" t="s">
        <v>212</v>
      </c>
      <c r="E14" s="31" t="s">
        <v>211</v>
      </c>
      <c r="F14" s="90" t="s">
        <v>27</v>
      </c>
      <c r="G14" s="123" t="s">
        <v>28</v>
      </c>
      <c r="H14" s="91" t="s">
        <v>122</v>
      </c>
      <c r="I14" s="33">
        <v>45751</v>
      </c>
      <c r="J14" s="145">
        <v>2005</v>
      </c>
      <c r="K14" s="29"/>
      <c r="T14" s="29"/>
    </row>
    <row r="15" spans="2:20" s="14" customFormat="1" ht="17.25" customHeight="1" x14ac:dyDescent="0.25">
      <c r="B15" s="149">
        <v>8</v>
      </c>
      <c r="C15" s="30">
        <v>375</v>
      </c>
      <c r="D15" s="150" t="s">
        <v>262</v>
      </c>
      <c r="E15" s="76" t="s">
        <v>263</v>
      </c>
      <c r="F15" s="90" t="s">
        <v>27</v>
      </c>
      <c r="G15" s="123" t="s">
        <v>28</v>
      </c>
      <c r="H15" s="91" t="s">
        <v>122</v>
      </c>
      <c r="I15" s="33">
        <v>45751</v>
      </c>
      <c r="J15" s="145">
        <v>2361</v>
      </c>
      <c r="K15" s="29"/>
      <c r="T15" s="29"/>
    </row>
    <row r="16" spans="2:20" s="14" customFormat="1" ht="17.25" customHeight="1" x14ac:dyDescent="0.25">
      <c r="B16" s="149">
        <v>9</v>
      </c>
      <c r="C16" s="87">
        <v>376</v>
      </c>
      <c r="D16" s="132" t="s">
        <v>236</v>
      </c>
      <c r="E16" s="31" t="s">
        <v>235</v>
      </c>
      <c r="F16" s="90" t="s">
        <v>27</v>
      </c>
      <c r="G16" s="123" t="s">
        <v>28</v>
      </c>
      <c r="H16" s="91" t="s">
        <v>122</v>
      </c>
      <c r="I16" s="210">
        <v>45751</v>
      </c>
      <c r="J16" s="220">
        <v>2245</v>
      </c>
      <c r="K16" s="29"/>
      <c r="T16" s="29"/>
    </row>
    <row r="17" spans="2:20" s="14" customFormat="1" ht="17.25" customHeight="1" x14ac:dyDescent="0.25">
      <c r="B17" s="149">
        <v>10</v>
      </c>
      <c r="C17" s="30">
        <v>377</v>
      </c>
      <c r="D17" s="132" t="s">
        <v>237</v>
      </c>
      <c r="E17" s="31" t="s">
        <v>229</v>
      </c>
      <c r="F17" s="90" t="s">
        <v>27</v>
      </c>
      <c r="G17" s="123" t="s">
        <v>28</v>
      </c>
      <c r="H17" s="91" t="s">
        <v>122</v>
      </c>
      <c r="I17" s="33">
        <v>45751</v>
      </c>
      <c r="J17" s="145">
        <v>3354</v>
      </c>
      <c r="K17" s="29"/>
      <c r="T17" s="29"/>
    </row>
    <row r="18" spans="2:20" s="14" customFormat="1" ht="17.25" customHeight="1" x14ac:dyDescent="0.25">
      <c r="B18" s="149">
        <v>11</v>
      </c>
      <c r="C18" s="87">
        <v>378</v>
      </c>
      <c r="D18" s="132" t="s">
        <v>238</v>
      </c>
      <c r="E18" s="31" t="s">
        <v>231</v>
      </c>
      <c r="F18" s="90" t="s">
        <v>27</v>
      </c>
      <c r="G18" s="123" t="s">
        <v>28</v>
      </c>
      <c r="H18" s="91" t="s">
        <v>122</v>
      </c>
      <c r="I18" s="33">
        <v>45751</v>
      </c>
      <c r="J18" s="145">
        <v>3010</v>
      </c>
      <c r="K18" s="29"/>
      <c r="T18" s="29"/>
    </row>
    <row r="19" spans="2:20" s="14" customFormat="1" ht="17.25" customHeight="1" x14ac:dyDescent="0.25">
      <c r="B19" s="149">
        <v>12</v>
      </c>
      <c r="C19" s="30">
        <v>379</v>
      </c>
      <c r="D19" s="132" t="s">
        <v>264</v>
      </c>
      <c r="E19" s="31" t="s">
        <v>253</v>
      </c>
      <c r="F19" s="32" t="s">
        <v>27</v>
      </c>
      <c r="G19" s="123" t="s">
        <v>28</v>
      </c>
      <c r="H19" s="91" t="s">
        <v>122</v>
      </c>
      <c r="I19" s="33">
        <v>45751</v>
      </c>
      <c r="J19" s="145">
        <v>2060</v>
      </c>
      <c r="K19" s="29"/>
      <c r="T19" s="29"/>
    </row>
    <row r="20" spans="2:20" s="14" customFormat="1" ht="17.25" customHeight="1" x14ac:dyDescent="0.25">
      <c r="B20" s="149">
        <v>13</v>
      </c>
      <c r="C20" s="87">
        <v>380</v>
      </c>
      <c r="D20" s="150" t="s">
        <v>265</v>
      </c>
      <c r="E20" s="76" t="s">
        <v>266</v>
      </c>
      <c r="F20" s="90" t="s">
        <v>27</v>
      </c>
      <c r="G20" s="123" t="s">
        <v>28</v>
      </c>
      <c r="H20" s="91" t="s">
        <v>122</v>
      </c>
      <c r="I20" s="33">
        <v>45751</v>
      </c>
      <c r="J20" s="145">
        <v>2670</v>
      </c>
      <c r="K20" s="29"/>
      <c r="T20" s="29"/>
    </row>
    <row r="21" spans="2:20" s="14" customFormat="1" ht="17.25" customHeight="1" x14ac:dyDescent="0.25">
      <c r="B21" s="149">
        <v>14</v>
      </c>
      <c r="C21" s="30">
        <v>381</v>
      </c>
      <c r="D21" s="150" t="s">
        <v>326</v>
      </c>
      <c r="E21" s="76" t="s">
        <v>289</v>
      </c>
      <c r="F21" s="90" t="s">
        <v>27</v>
      </c>
      <c r="G21" s="123" t="s">
        <v>28</v>
      </c>
      <c r="H21" s="91" t="s">
        <v>122</v>
      </c>
      <c r="I21" s="210">
        <v>45751</v>
      </c>
      <c r="J21" s="220">
        <v>2240</v>
      </c>
      <c r="K21" s="29"/>
      <c r="T21" s="29"/>
    </row>
    <row r="22" spans="2:20" s="14" customFormat="1" ht="17.25" customHeight="1" x14ac:dyDescent="0.25">
      <c r="B22" s="149">
        <v>15</v>
      </c>
      <c r="C22" s="87">
        <v>382</v>
      </c>
      <c r="D22" s="150" t="s">
        <v>327</v>
      </c>
      <c r="E22" s="76" t="s">
        <v>288</v>
      </c>
      <c r="F22" s="90" t="s">
        <v>27</v>
      </c>
      <c r="G22" s="123" t="s">
        <v>28</v>
      </c>
      <c r="H22" s="91" t="s">
        <v>122</v>
      </c>
      <c r="I22" s="210">
        <v>45751</v>
      </c>
      <c r="J22" s="220">
        <v>540</v>
      </c>
      <c r="K22" s="29"/>
      <c r="T22" s="29"/>
    </row>
    <row r="23" spans="2:20" s="14" customFormat="1" ht="17.25" customHeight="1" x14ac:dyDescent="0.25">
      <c r="B23" s="149">
        <v>16</v>
      </c>
      <c r="C23" s="30">
        <v>383</v>
      </c>
      <c r="D23" s="132" t="s">
        <v>267</v>
      </c>
      <c r="E23" s="31" t="s">
        <v>255</v>
      </c>
      <c r="F23" s="32" t="s">
        <v>27</v>
      </c>
      <c r="G23" s="123" t="s">
        <v>28</v>
      </c>
      <c r="H23" s="91" t="s">
        <v>122</v>
      </c>
      <c r="I23" s="33">
        <v>45751</v>
      </c>
      <c r="J23" s="145">
        <v>1930</v>
      </c>
      <c r="K23" s="29"/>
      <c r="T23" s="29"/>
    </row>
    <row r="24" spans="2:20" s="14" customFormat="1" ht="17.25" customHeight="1" x14ac:dyDescent="0.25">
      <c r="B24" s="149">
        <v>17</v>
      </c>
      <c r="C24" s="87">
        <v>384</v>
      </c>
      <c r="D24" s="132" t="s">
        <v>268</v>
      </c>
      <c r="E24" s="31" t="s">
        <v>254</v>
      </c>
      <c r="F24" s="32" t="s">
        <v>27</v>
      </c>
      <c r="G24" s="123" t="s">
        <v>28</v>
      </c>
      <c r="H24" s="91" t="s">
        <v>122</v>
      </c>
      <c r="I24" s="33">
        <v>45751</v>
      </c>
      <c r="J24" s="145">
        <v>2156</v>
      </c>
      <c r="K24" s="29"/>
      <c r="T24" s="29"/>
    </row>
    <row r="25" spans="2:20" s="14" customFormat="1" ht="17.25" customHeight="1" x14ac:dyDescent="0.25">
      <c r="B25" s="149">
        <v>18</v>
      </c>
      <c r="C25" s="30">
        <v>385</v>
      </c>
      <c r="D25" s="150" t="s">
        <v>239</v>
      </c>
      <c r="E25" s="76" t="s">
        <v>214</v>
      </c>
      <c r="F25" s="90" t="s">
        <v>27</v>
      </c>
      <c r="G25" s="123" t="s">
        <v>28</v>
      </c>
      <c r="H25" s="91" t="s">
        <v>122</v>
      </c>
      <c r="I25" s="33">
        <v>45751</v>
      </c>
      <c r="J25" s="145">
        <v>2191</v>
      </c>
      <c r="K25" s="29"/>
      <c r="T25" s="29"/>
    </row>
    <row r="26" spans="2:20" s="14" customFormat="1" ht="17.25" customHeight="1" x14ac:dyDescent="0.25">
      <c r="B26" s="149">
        <v>19</v>
      </c>
      <c r="C26" s="87">
        <v>386</v>
      </c>
      <c r="D26" s="150" t="s">
        <v>328</v>
      </c>
      <c r="E26" s="76" t="s">
        <v>290</v>
      </c>
      <c r="F26" s="90" t="s">
        <v>27</v>
      </c>
      <c r="G26" s="123" t="s">
        <v>28</v>
      </c>
      <c r="H26" s="91" t="s">
        <v>122</v>
      </c>
      <c r="I26" s="210">
        <v>45751</v>
      </c>
      <c r="J26" s="220">
        <v>1132</v>
      </c>
      <c r="K26" s="29"/>
      <c r="T26" s="29"/>
    </row>
    <row r="27" spans="2:20" s="14" customFormat="1" ht="17.25" customHeight="1" x14ac:dyDescent="0.25">
      <c r="B27" s="149">
        <v>20</v>
      </c>
      <c r="C27" s="30">
        <v>387</v>
      </c>
      <c r="D27" s="132" t="s">
        <v>242</v>
      </c>
      <c r="E27" s="31" t="s">
        <v>222</v>
      </c>
      <c r="F27" s="90" t="s">
        <v>27</v>
      </c>
      <c r="G27" s="123" t="s">
        <v>28</v>
      </c>
      <c r="H27" s="91" t="s">
        <v>122</v>
      </c>
      <c r="I27" s="33">
        <v>45751</v>
      </c>
      <c r="J27" s="145">
        <v>2900</v>
      </c>
      <c r="K27" s="29"/>
      <c r="T27" s="29"/>
    </row>
    <row r="28" spans="2:20" s="14" customFormat="1" ht="17.25" customHeight="1" x14ac:dyDescent="0.25">
      <c r="B28" s="149">
        <v>21</v>
      </c>
      <c r="C28" s="87">
        <v>388</v>
      </c>
      <c r="D28" s="150" t="s">
        <v>240</v>
      </c>
      <c r="E28" s="76" t="s">
        <v>283</v>
      </c>
      <c r="F28" s="90" t="s">
        <v>27</v>
      </c>
      <c r="G28" s="123" t="s">
        <v>28</v>
      </c>
      <c r="H28" s="91" t="s">
        <v>122</v>
      </c>
      <c r="I28" s="33">
        <v>45751</v>
      </c>
      <c r="J28" s="145">
        <v>4179</v>
      </c>
      <c r="K28" s="29"/>
      <c r="T28" s="29"/>
    </row>
    <row r="29" spans="2:20" s="14" customFormat="1" ht="17.25" customHeight="1" x14ac:dyDescent="0.25">
      <c r="B29" s="149">
        <v>22</v>
      </c>
      <c r="C29" s="30">
        <v>389</v>
      </c>
      <c r="D29" s="132" t="s">
        <v>241</v>
      </c>
      <c r="E29" s="31" t="s">
        <v>230</v>
      </c>
      <c r="F29" s="90" t="s">
        <v>27</v>
      </c>
      <c r="G29" s="123" t="s">
        <v>28</v>
      </c>
      <c r="H29" s="91" t="s">
        <v>122</v>
      </c>
      <c r="I29" s="33">
        <v>45751</v>
      </c>
      <c r="J29" s="145">
        <v>2592</v>
      </c>
      <c r="K29" s="29"/>
      <c r="T29" s="29"/>
    </row>
    <row r="30" spans="2:20" s="14" customFormat="1" ht="17.25" customHeight="1" x14ac:dyDescent="0.25">
      <c r="B30" s="149">
        <v>23</v>
      </c>
      <c r="C30" s="87">
        <v>390</v>
      </c>
      <c r="D30" s="132" t="s">
        <v>221</v>
      </c>
      <c r="E30" s="31" t="s">
        <v>220</v>
      </c>
      <c r="F30" s="32" t="s">
        <v>27</v>
      </c>
      <c r="G30" s="123" t="s">
        <v>28</v>
      </c>
      <c r="H30" s="91" t="s">
        <v>122</v>
      </c>
      <c r="I30" s="33">
        <v>45751</v>
      </c>
      <c r="J30" s="145">
        <v>2499</v>
      </c>
      <c r="K30" s="29"/>
      <c r="T30" s="29"/>
    </row>
    <row r="31" spans="2:20" s="14" customFormat="1" ht="17.25" customHeight="1" x14ac:dyDescent="0.25">
      <c r="B31" s="149">
        <v>24</v>
      </c>
      <c r="C31" s="30">
        <v>391</v>
      </c>
      <c r="D31" s="132" t="s">
        <v>269</v>
      </c>
      <c r="E31" s="31" t="s">
        <v>256</v>
      </c>
      <c r="F31" s="32" t="s">
        <v>27</v>
      </c>
      <c r="G31" s="123" t="s">
        <v>28</v>
      </c>
      <c r="H31" s="91" t="s">
        <v>122</v>
      </c>
      <c r="I31" s="33">
        <v>45751</v>
      </c>
      <c r="J31" s="145">
        <v>1975</v>
      </c>
      <c r="K31" s="29"/>
      <c r="T31" s="29"/>
    </row>
    <row r="32" spans="2:20" s="14" customFormat="1" ht="17.25" customHeight="1" x14ac:dyDescent="0.25">
      <c r="B32" s="149">
        <v>25</v>
      </c>
      <c r="C32" s="87">
        <v>392</v>
      </c>
      <c r="D32" s="132" t="s">
        <v>329</v>
      </c>
      <c r="E32" s="31" t="s">
        <v>291</v>
      </c>
      <c r="F32" s="32" t="s">
        <v>27</v>
      </c>
      <c r="G32" s="123" t="s">
        <v>28</v>
      </c>
      <c r="H32" s="91" t="s">
        <v>122</v>
      </c>
      <c r="I32" s="33">
        <v>45751</v>
      </c>
      <c r="J32" s="145">
        <v>2539</v>
      </c>
      <c r="K32" s="29"/>
      <c r="T32" s="29"/>
    </row>
    <row r="33" spans="2:20" s="14" customFormat="1" ht="17.25" customHeight="1" x14ac:dyDescent="0.25">
      <c r="B33" s="149">
        <v>26</v>
      </c>
      <c r="C33" s="30">
        <v>393</v>
      </c>
      <c r="D33" s="133" t="s">
        <v>125</v>
      </c>
      <c r="E33" s="31" t="s">
        <v>126</v>
      </c>
      <c r="F33" s="90" t="s">
        <v>27</v>
      </c>
      <c r="G33" s="123" t="s">
        <v>28</v>
      </c>
      <c r="H33" s="91" t="s">
        <v>122</v>
      </c>
      <c r="I33" s="33">
        <v>45751</v>
      </c>
      <c r="J33" s="145">
        <v>1294</v>
      </c>
      <c r="K33" s="29"/>
      <c r="T33" s="29"/>
    </row>
    <row r="34" spans="2:20" s="14" customFormat="1" ht="17.25" customHeight="1" x14ac:dyDescent="0.25">
      <c r="B34" s="149">
        <v>27</v>
      </c>
      <c r="C34" s="87">
        <v>394</v>
      </c>
      <c r="D34" s="132" t="s">
        <v>216</v>
      </c>
      <c r="E34" s="31" t="s">
        <v>215</v>
      </c>
      <c r="F34" s="90" t="s">
        <v>27</v>
      </c>
      <c r="G34" s="123" t="s">
        <v>28</v>
      </c>
      <c r="H34" s="91" t="s">
        <v>122</v>
      </c>
      <c r="I34" s="33">
        <v>45751</v>
      </c>
      <c r="J34" s="145">
        <v>2592</v>
      </c>
      <c r="K34" s="29"/>
      <c r="T34" s="29"/>
    </row>
    <row r="35" spans="2:20" s="14" customFormat="1" ht="17.25" customHeight="1" x14ac:dyDescent="0.25">
      <c r="B35" s="149">
        <v>28</v>
      </c>
      <c r="C35" s="30">
        <v>395</v>
      </c>
      <c r="D35" s="150" t="s">
        <v>270</v>
      </c>
      <c r="E35" s="76" t="s">
        <v>257</v>
      </c>
      <c r="F35" s="90" t="s">
        <v>27</v>
      </c>
      <c r="G35" s="123" t="s">
        <v>28</v>
      </c>
      <c r="H35" s="91" t="s">
        <v>122</v>
      </c>
      <c r="I35" s="33">
        <v>45751</v>
      </c>
      <c r="J35" s="145">
        <v>2592</v>
      </c>
      <c r="K35" s="29"/>
      <c r="T35" s="29"/>
    </row>
    <row r="36" spans="2:20" s="14" customFormat="1" ht="17.25" customHeight="1" x14ac:dyDescent="0.25">
      <c r="B36" s="149">
        <v>29</v>
      </c>
      <c r="C36" s="87">
        <v>401</v>
      </c>
      <c r="D36" s="150" t="s">
        <v>330</v>
      </c>
      <c r="E36" s="31" t="s">
        <v>121</v>
      </c>
      <c r="F36" s="90" t="s">
        <v>27</v>
      </c>
      <c r="G36" s="123" t="s">
        <v>28</v>
      </c>
      <c r="H36" s="91" t="s">
        <v>122</v>
      </c>
      <c r="I36" s="33">
        <v>45748</v>
      </c>
      <c r="J36" s="145">
        <v>91043.41</v>
      </c>
      <c r="K36" s="29"/>
      <c r="T36" s="29"/>
    </row>
    <row r="37" spans="2:20" s="14" customFormat="1" ht="17.25" customHeight="1" x14ac:dyDescent="0.25">
      <c r="B37" s="149">
        <v>30</v>
      </c>
      <c r="C37" s="30">
        <v>406</v>
      </c>
      <c r="D37" s="150" t="s">
        <v>238</v>
      </c>
      <c r="E37" s="76" t="s">
        <v>231</v>
      </c>
      <c r="F37" s="90" t="s">
        <v>27</v>
      </c>
      <c r="G37" s="123" t="s">
        <v>28</v>
      </c>
      <c r="H37" s="91" t="s">
        <v>122</v>
      </c>
      <c r="I37" s="33">
        <v>45748</v>
      </c>
      <c r="J37" s="145">
        <v>722.73</v>
      </c>
      <c r="K37" s="29"/>
      <c r="T37" s="29"/>
    </row>
    <row r="38" spans="2:20" s="14" customFormat="1" ht="17.25" customHeight="1" x14ac:dyDescent="0.25">
      <c r="B38" s="149">
        <v>31</v>
      </c>
      <c r="C38" s="87">
        <v>407</v>
      </c>
      <c r="D38" s="150" t="s">
        <v>265</v>
      </c>
      <c r="E38" s="76" t="s">
        <v>266</v>
      </c>
      <c r="F38" s="90" t="s">
        <v>27</v>
      </c>
      <c r="G38" s="123" t="s">
        <v>28</v>
      </c>
      <c r="H38" s="91" t="s">
        <v>122</v>
      </c>
      <c r="I38" s="33">
        <v>45748</v>
      </c>
      <c r="J38" s="145">
        <v>722.73</v>
      </c>
      <c r="K38" s="29"/>
      <c r="T38" s="29"/>
    </row>
    <row r="39" spans="2:20" s="14" customFormat="1" ht="17.25" customHeight="1" x14ac:dyDescent="0.25">
      <c r="B39" s="149">
        <v>32</v>
      </c>
      <c r="C39" s="30">
        <v>408</v>
      </c>
      <c r="D39" s="150" t="s">
        <v>242</v>
      </c>
      <c r="E39" s="76" t="s">
        <v>222</v>
      </c>
      <c r="F39" s="90" t="s">
        <v>27</v>
      </c>
      <c r="G39" s="123" t="s">
        <v>28</v>
      </c>
      <c r="H39" s="91" t="s">
        <v>122</v>
      </c>
      <c r="I39" s="33">
        <v>45748</v>
      </c>
      <c r="J39" s="145">
        <v>1025</v>
      </c>
      <c r="K39" s="29"/>
      <c r="T39" s="29"/>
    </row>
    <row r="40" spans="2:20" s="14" customFormat="1" ht="17.25" customHeight="1" x14ac:dyDescent="0.25">
      <c r="B40" s="149">
        <v>33</v>
      </c>
      <c r="C40" s="87">
        <v>409</v>
      </c>
      <c r="D40" s="150" t="s">
        <v>240</v>
      </c>
      <c r="E40" s="76" t="s">
        <v>283</v>
      </c>
      <c r="F40" s="90" t="s">
        <v>27</v>
      </c>
      <c r="G40" s="123" t="s">
        <v>28</v>
      </c>
      <c r="H40" s="91" t="s">
        <v>122</v>
      </c>
      <c r="I40" s="33">
        <v>45748</v>
      </c>
      <c r="J40" s="145">
        <v>850</v>
      </c>
      <c r="K40" s="29"/>
      <c r="T40" s="29"/>
    </row>
    <row r="41" spans="2:20" s="14" customFormat="1" ht="17.25" customHeight="1" x14ac:dyDescent="0.25">
      <c r="B41" s="149">
        <v>34</v>
      </c>
      <c r="C41" s="30">
        <v>410</v>
      </c>
      <c r="D41" s="132" t="s">
        <v>241</v>
      </c>
      <c r="E41" s="31" t="s">
        <v>230</v>
      </c>
      <c r="F41" s="32" t="s">
        <v>27</v>
      </c>
      <c r="G41" s="123" t="s">
        <v>28</v>
      </c>
      <c r="H41" s="91" t="s">
        <v>122</v>
      </c>
      <c r="I41" s="33">
        <v>45748</v>
      </c>
      <c r="J41" s="145">
        <v>1025</v>
      </c>
      <c r="K41" s="29"/>
      <c r="T41" s="29"/>
    </row>
    <row r="42" spans="2:20" s="14" customFormat="1" ht="17.25" customHeight="1" x14ac:dyDescent="0.25">
      <c r="B42" s="149">
        <v>35</v>
      </c>
      <c r="C42" s="87">
        <v>411</v>
      </c>
      <c r="D42" s="133" t="s">
        <v>125</v>
      </c>
      <c r="E42" s="31" t="s">
        <v>126</v>
      </c>
      <c r="F42" s="90" t="s">
        <v>27</v>
      </c>
      <c r="G42" s="123" t="s">
        <v>28</v>
      </c>
      <c r="H42" s="91" t="s">
        <v>122</v>
      </c>
      <c r="I42" s="33">
        <v>45748</v>
      </c>
      <c r="J42" s="145">
        <v>460</v>
      </c>
      <c r="K42" s="29"/>
      <c r="T42" s="29"/>
    </row>
    <row r="43" spans="2:20" s="14" customFormat="1" ht="17.25" customHeight="1" x14ac:dyDescent="0.25">
      <c r="B43" s="149">
        <v>36</v>
      </c>
      <c r="C43" s="30">
        <v>412</v>
      </c>
      <c r="D43" s="150" t="s">
        <v>330</v>
      </c>
      <c r="E43" s="31" t="s">
        <v>121</v>
      </c>
      <c r="F43" s="90" t="s">
        <v>27</v>
      </c>
      <c r="G43" s="123" t="s">
        <v>28</v>
      </c>
      <c r="H43" s="91" t="s">
        <v>122</v>
      </c>
      <c r="I43" s="33">
        <v>45777</v>
      </c>
      <c r="J43" s="145">
        <v>89973.61</v>
      </c>
      <c r="K43" s="29"/>
      <c r="T43" s="29"/>
    </row>
    <row r="44" spans="2:20" s="14" customFormat="1" ht="17.25" customHeight="1" x14ac:dyDescent="0.25">
      <c r="B44" s="149">
        <v>37</v>
      </c>
      <c r="C44" s="87">
        <v>417</v>
      </c>
      <c r="D44" s="150" t="s">
        <v>331</v>
      </c>
      <c r="E44" s="76" t="s">
        <v>315</v>
      </c>
      <c r="F44" s="90" t="s">
        <v>27</v>
      </c>
      <c r="G44" s="123" t="s">
        <v>28</v>
      </c>
      <c r="H44" s="91" t="s">
        <v>122</v>
      </c>
      <c r="I44" s="210">
        <v>45777</v>
      </c>
      <c r="J44" s="220">
        <v>3122.66</v>
      </c>
      <c r="K44" s="29"/>
      <c r="T44" s="29"/>
    </row>
    <row r="45" spans="2:20" s="14" customFormat="1" ht="17.25" customHeight="1" x14ac:dyDescent="0.25">
      <c r="B45" s="149">
        <v>38</v>
      </c>
      <c r="C45" s="87">
        <v>419</v>
      </c>
      <c r="D45" s="150" t="s">
        <v>259</v>
      </c>
      <c r="E45" s="76" t="s">
        <v>233</v>
      </c>
      <c r="F45" s="90" t="s">
        <v>27</v>
      </c>
      <c r="G45" s="123" t="s">
        <v>28</v>
      </c>
      <c r="H45" s="91" t="s">
        <v>122</v>
      </c>
      <c r="I45" s="210">
        <v>45777</v>
      </c>
      <c r="J45" s="220">
        <v>1086.52</v>
      </c>
      <c r="K45" s="29"/>
      <c r="T45" s="29"/>
    </row>
    <row r="46" spans="2:20" s="14" customFormat="1" ht="17.25" customHeight="1" x14ac:dyDescent="0.25">
      <c r="B46" s="149">
        <v>39</v>
      </c>
      <c r="C46" s="87">
        <v>421</v>
      </c>
      <c r="D46" s="150" t="s">
        <v>332</v>
      </c>
      <c r="E46" s="76" t="s">
        <v>321</v>
      </c>
      <c r="F46" s="90" t="s">
        <v>27</v>
      </c>
      <c r="G46" s="123" t="s">
        <v>28</v>
      </c>
      <c r="H46" s="91" t="s">
        <v>122</v>
      </c>
      <c r="I46" s="210">
        <v>45777</v>
      </c>
      <c r="J46" s="220">
        <v>4898.46</v>
      </c>
      <c r="K46" s="29"/>
      <c r="T46" s="29"/>
    </row>
    <row r="47" spans="2:20" s="14" customFormat="1" ht="17.25" customHeight="1" x14ac:dyDescent="0.25">
      <c r="B47" s="149">
        <v>40</v>
      </c>
      <c r="C47" s="209">
        <v>423</v>
      </c>
      <c r="D47" s="133" t="s">
        <v>333</v>
      </c>
      <c r="E47" s="31" t="s">
        <v>285</v>
      </c>
      <c r="F47" s="90" t="s">
        <v>27</v>
      </c>
      <c r="G47" s="123" t="s">
        <v>28</v>
      </c>
      <c r="H47" s="91" t="s">
        <v>122</v>
      </c>
      <c r="I47" s="33">
        <v>45749</v>
      </c>
      <c r="J47" s="145">
        <v>2481.3000000000002</v>
      </c>
      <c r="K47" s="29"/>
      <c r="T47" s="29"/>
    </row>
    <row r="48" spans="2:20" s="14" customFormat="1" ht="17.25" customHeight="1" x14ac:dyDescent="0.25">
      <c r="B48" s="149">
        <v>41</v>
      </c>
      <c r="C48" s="87">
        <v>425</v>
      </c>
      <c r="D48" s="150" t="s">
        <v>334</v>
      </c>
      <c r="E48" s="76" t="s">
        <v>314</v>
      </c>
      <c r="F48" s="90" t="s">
        <v>27</v>
      </c>
      <c r="G48" s="123" t="s">
        <v>28</v>
      </c>
      <c r="H48" s="91" t="s">
        <v>122</v>
      </c>
      <c r="I48" s="210">
        <v>45777</v>
      </c>
      <c r="J48" s="220">
        <v>3122.66</v>
      </c>
      <c r="K48" s="29"/>
      <c r="T48" s="29"/>
    </row>
    <row r="49" spans="2:20" s="14" customFormat="1" ht="17.25" customHeight="1" x14ac:dyDescent="0.25">
      <c r="B49" s="149">
        <v>42</v>
      </c>
      <c r="C49" s="87">
        <v>427</v>
      </c>
      <c r="D49" s="150" t="s">
        <v>335</v>
      </c>
      <c r="E49" s="76" t="s">
        <v>316</v>
      </c>
      <c r="F49" s="90" t="s">
        <v>27</v>
      </c>
      <c r="G49" s="123" t="s">
        <v>28</v>
      </c>
      <c r="H49" s="91" t="s">
        <v>122</v>
      </c>
      <c r="I49" s="210">
        <v>45777</v>
      </c>
      <c r="J49" s="220">
        <v>2939.57</v>
      </c>
      <c r="K49" s="29"/>
      <c r="T49" s="29"/>
    </row>
    <row r="50" spans="2:20" s="14" customFormat="1" ht="17.25" customHeight="1" x14ac:dyDescent="0.25">
      <c r="B50" s="149">
        <v>43</v>
      </c>
      <c r="C50" s="87">
        <v>429</v>
      </c>
      <c r="D50" s="150" t="s">
        <v>336</v>
      </c>
      <c r="E50" s="76" t="s">
        <v>292</v>
      </c>
      <c r="F50" s="90" t="s">
        <v>27</v>
      </c>
      <c r="G50" s="123" t="s">
        <v>28</v>
      </c>
      <c r="H50" s="91" t="s">
        <v>122</v>
      </c>
      <c r="I50" s="210">
        <v>45751</v>
      </c>
      <c r="J50" s="220">
        <v>2951.26</v>
      </c>
      <c r="K50" s="29"/>
      <c r="T50" s="29"/>
    </row>
    <row r="51" spans="2:20" s="14" customFormat="1" ht="17.25" customHeight="1" x14ac:dyDescent="0.25">
      <c r="B51" s="149">
        <v>44</v>
      </c>
      <c r="C51" s="87">
        <v>431</v>
      </c>
      <c r="D51" s="150" t="s">
        <v>337</v>
      </c>
      <c r="E51" s="76" t="s">
        <v>317</v>
      </c>
      <c r="F51" s="90" t="s">
        <v>27</v>
      </c>
      <c r="G51" s="123" t="s">
        <v>28</v>
      </c>
      <c r="H51" s="91" t="s">
        <v>122</v>
      </c>
      <c r="I51" s="210">
        <v>45777</v>
      </c>
      <c r="J51" s="220">
        <v>2939.57</v>
      </c>
      <c r="K51" s="29"/>
      <c r="T51" s="29"/>
    </row>
    <row r="52" spans="2:20" s="14" customFormat="1" ht="17.25" customHeight="1" x14ac:dyDescent="0.25">
      <c r="B52" s="149">
        <v>45</v>
      </c>
      <c r="C52" s="87">
        <v>433</v>
      </c>
      <c r="D52" s="150" t="s">
        <v>338</v>
      </c>
      <c r="E52" s="76" t="s">
        <v>318</v>
      </c>
      <c r="F52" s="90" t="s">
        <v>27</v>
      </c>
      <c r="G52" s="123" t="s">
        <v>28</v>
      </c>
      <c r="H52" s="91" t="s">
        <v>122</v>
      </c>
      <c r="I52" s="210">
        <v>45777</v>
      </c>
      <c r="J52" s="220">
        <v>2237.85</v>
      </c>
      <c r="K52" s="29"/>
      <c r="T52" s="29"/>
    </row>
    <row r="53" spans="2:20" s="14" customFormat="1" ht="17.25" customHeight="1" x14ac:dyDescent="0.25">
      <c r="B53" s="149">
        <v>46</v>
      </c>
      <c r="C53" s="87">
        <v>435</v>
      </c>
      <c r="D53" s="133" t="s">
        <v>339</v>
      </c>
      <c r="E53" s="31" t="s">
        <v>284</v>
      </c>
      <c r="F53" s="90" t="s">
        <v>27</v>
      </c>
      <c r="G53" s="123" t="s">
        <v>28</v>
      </c>
      <c r="H53" s="91" t="s">
        <v>122</v>
      </c>
      <c r="I53" s="33">
        <v>45748</v>
      </c>
      <c r="J53" s="145">
        <v>3137.77</v>
      </c>
      <c r="K53" s="29"/>
      <c r="T53" s="29"/>
    </row>
    <row r="54" spans="2:20" s="14" customFormat="1" ht="17.25" customHeight="1" x14ac:dyDescent="0.25">
      <c r="B54" s="149">
        <v>47</v>
      </c>
      <c r="C54" s="87">
        <v>437</v>
      </c>
      <c r="D54" s="150" t="s">
        <v>340</v>
      </c>
      <c r="E54" s="76" t="s">
        <v>319</v>
      </c>
      <c r="F54" s="90" t="s">
        <v>27</v>
      </c>
      <c r="G54" s="123" t="s">
        <v>28</v>
      </c>
      <c r="H54" s="91" t="s">
        <v>122</v>
      </c>
      <c r="I54" s="210">
        <v>45777</v>
      </c>
      <c r="J54" s="220">
        <v>2944.43</v>
      </c>
      <c r="K54" s="29"/>
      <c r="T54" s="29"/>
    </row>
    <row r="55" spans="2:20" s="14" customFormat="1" ht="17.25" customHeight="1" x14ac:dyDescent="0.25">
      <c r="B55" s="149">
        <v>48</v>
      </c>
      <c r="C55" s="87">
        <v>439</v>
      </c>
      <c r="D55" s="150" t="s">
        <v>341</v>
      </c>
      <c r="E55" s="76" t="s">
        <v>295</v>
      </c>
      <c r="F55" s="90" t="s">
        <v>27</v>
      </c>
      <c r="G55" s="123" t="s">
        <v>28</v>
      </c>
      <c r="H55" s="91" t="s">
        <v>122</v>
      </c>
      <c r="I55" s="210">
        <v>45756</v>
      </c>
      <c r="J55" s="220">
        <v>2246.65</v>
      </c>
      <c r="K55" s="29"/>
      <c r="T55" s="29"/>
    </row>
    <row r="56" spans="2:20" s="14" customFormat="1" ht="17.25" customHeight="1" x14ac:dyDescent="0.25">
      <c r="B56" s="149">
        <v>49</v>
      </c>
      <c r="C56" s="87">
        <v>441</v>
      </c>
      <c r="D56" s="150" t="s">
        <v>342</v>
      </c>
      <c r="E56" s="76" t="s">
        <v>294</v>
      </c>
      <c r="F56" s="90" t="s">
        <v>27</v>
      </c>
      <c r="G56" s="123" t="s">
        <v>28</v>
      </c>
      <c r="H56" s="91" t="s">
        <v>122</v>
      </c>
      <c r="I56" s="210">
        <v>45756</v>
      </c>
      <c r="J56" s="220">
        <v>2246.65</v>
      </c>
      <c r="K56" s="29"/>
      <c r="T56" s="29"/>
    </row>
    <row r="57" spans="2:20" s="14" customFormat="1" ht="17.25" customHeight="1" x14ac:dyDescent="0.25">
      <c r="B57" s="149">
        <v>50</v>
      </c>
      <c r="C57" s="87">
        <v>443</v>
      </c>
      <c r="D57" s="150" t="s">
        <v>343</v>
      </c>
      <c r="E57" s="76" t="s">
        <v>320</v>
      </c>
      <c r="F57" s="90" t="s">
        <v>27</v>
      </c>
      <c r="G57" s="123" t="s">
        <v>28</v>
      </c>
      <c r="H57" s="91" t="s">
        <v>122</v>
      </c>
      <c r="I57" s="210">
        <v>45777</v>
      </c>
      <c r="J57" s="220">
        <v>2944.43</v>
      </c>
      <c r="K57" s="29"/>
      <c r="T57" s="29"/>
    </row>
    <row r="58" spans="2:20" s="14" customFormat="1" ht="17.25" customHeight="1" x14ac:dyDescent="0.25">
      <c r="B58" s="149">
        <v>51</v>
      </c>
      <c r="C58" s="87">
        <v>445</v>
      </c>
      <c r="D58" s="150" t="s">
        <v>345</v>
      </c>
      <c r="E58" s="76" t="s">
        <v>296</v>
      </c>
      <c r="F58" s="90" t="s">
        <v>27</v>
      </c>
      <c r="G58" s="123" t="s">
        <v>28</v>
      </c>
      <c r="H58" s="91" t="s">
        <v>122</v>
      </c>
      <c r="I58" s="210">
        <v>45756</v>
      </c>
      <c r="J58" s="220">
        <v>3150.13</v>
      </c>
      <c r="K58" s="29"/>
      <c r="T58" s="29"/>
    </row>
    <row r="59" spans="2:20" s="14" customFormat="1" ht="17.25" customHeight="1" x14ac:dyDescent="0.25">
      <c r="B59" s="149">
        <v>52</v>
      </c>
      <c r="C59" s="87">
        <v>447</v>
      </c>
      <c r="D59" s="150" t="s">
        <v>346</v>
      </c>
      <c r="E59" s="76" t="s">
        <v>308</v>
      </c>
      <c r="F59" s="90" t="s">
        <v>27</v>
      </c>
      <c r="G59" s="123" t="s">
        <v>28</v>
      </c>
      <c r="H59" s="91" t="s">
        <v>122</v>
      </c>
      <c r="I59" s="210">
        <v>45777</v>
      </c>
      <c r="J59" s="220">
        <v>5861.24</v>
      </c>
      <c r="K59" s="29"/>
      <c r="T59" s="29"/>
    </row>
    <row r="60" spans="2:20" s="14" customFormat="1" ht="17.25" customHeight="1" x14ac:dyDescent="0.25">
      <c r="B60" s="149">
        <v>53</v>
      </c>
      <c r="C60" s="87">
        <v>449</v>
      </c>
      <c r="D60" s="150" t="s">
        <v>344</v>
      </c>
      <c r="E60" s="76" t="s">
        <v>306</v>
      </c>
      <c r="F60" s="90" t="s">
        <v>27</v>
      </c>
      <c r="G60" s="123" t="s">
        <v>28</v>
      </c>
      <c r="H60" s="91" t="s">
        <v>122</v>
      </c>
      <c r="I60" s="210">
        <v>45777</v>
      </c>
      <c r="J60" s="220">
        <v>3993.53</v>
      </c>
      <c r="K60" s="29"/>
      <c r="T60" s="29"/>
    </row>
    <row r="61" spans="2:20" s="14" customFormat="1" ht="17.25" customHeight="1" x14ac:dyDescent="0.25">
      <c r="B61" s="149">
        <v>54</v>
      </c>
      <c r="C61" s="87">
        <v>451</v>
      </c>
      <c r="D61" s="150" t="s">
        <v>347</v>
      </c>
      <c r="E61" s="76" t="s">
        <v>305</v>
      </c>
      <c r="F61" s="90" t="s">
        <v>27</v>
      </c>
      <c r="G61" s="123" t="s">
        <v>28</v>
      </c>
      <c r="H61" s="91" t="s">
        <v>122</v>
      </c>
      <c r="I61" s="210">
        <v>45777</v>
      </c>
      <c r="J61" s="220">
        <v>4007.35</v>
      </c>
      <c r="K61" s="29"/>
      <c r="T61" s="29"/>
    </row>
    <row r="62" spans="2:20" s="14" customFormat="1" ht="17.25" customHeight="1" x14ac:dyDescent="0.25">
      <c r="B62" s="149">
        <v>55</v>
      </c>
      <c r="C62" s="87">
        <v>453</v>
      </c>
      <c r="D62" s="150" t="s">
        <v>348</v>
      </c>
      <c r="E62" s="76" t="s">
        <v>304</v>
      </c>
      <c r="F62" s="90" t="s">
        <v>27</v>
      </c>
      <c r="G62" s="123" t="s">
        <v>28</v>
      </c>
      <c r="H62" s="91" t="s">
        <v>122</v>
      </c>
      <c r="I62" s="210">
        <v>45777</v>
      </c>
      <c r="J62" s="220">
        <v>3122.66</v>
      </c>
      <c r="K62" s="29"/>
      <c r="T62" s="29"/>
    </row>
    <row r="63" spans="2:20" s="14" customFormat="1" ht="17.25" customHeight="1" x14ac:dyDescent="0.25">
      <c r="B63" s="149">
        <v>56</v>
      </c>
      <c r="C63" s="87">
        <v>455</v>
      </c>
      <c r="D63" s="150" t="s">
        <v>349</v>
      </c>
      <c r="E63" s="76" t="s">
        <v>303</v>
      </c>
      <c r="F63" s="90" t="s">
        <v>27</v>
      </c>
      <c r="G63" s="123" t="s">
        <v>28</v>
      </c>
      <c r="H63" s="91" t="s">
        <v>122</v>
      </c>
      <c r="I63" s="210">
        <v>45777</v>
      </c>
      <c r="J63" s="220">
        <v>2304.81</v>
      </c>
      <c r="K63" s="29"/>
      <c r="T63" s="29"/>
    </row>
    <row r="64" spans="2:20" s="14" customFormat="1" ht="17.25" customHeight="1" x14ac:dyDescent="0.25">
      <c r="B64" s="149">
        <v>57</v>
      </c>
      <c r="C64" s="87">
        <v>457</v>
      </c>
      <c r="D64" s="150" t="s">
        <v>350</v>
      </c>
      <c r="E64" s="76" t="s">
        <v>313</v>
      </c>
      <c r="F64" s="90" t="s">
        <v>27</v>
      </c>
      <c r="G64" s="123" t="s">
        <v>28</v>
      </c>
      <c r="H64" s="91" t="s">
        <v>122</v>
      </c>
      <c r="I64" s="210">
        <v>45777</v>
      </c>
      <c r="J64" s="220">
        <v>3148.19</v>
      </c>
      <c r="K64" s="29"/>
      <c r="T64" s="29"/>
    </row>
    <row r="65" spans="2:20" s="14" customFormat="1" ht="17.25" customHeight="1" x14ac:dyDescent="0.25">
      <c r="B65" s="149">
        <v>58</v>
      </c>
      <c r="C65" s="87">
        <v>459</v>
      </c>
      <c r="D65" s="150" t="s">
        <v>351</v>
      </c>
      <c r="E65" s="76" t="s">
        <v>307</v>
      </c>
      <c r="F65" s="90" t="s">
        <v>27</v>
      </c>
      <c r="G65" s="123" t="s">
        <v>28</v>
      </c>
      <c r="H65" s="91" t="s">
        <v>122</v>
      </c>
      <c r="I65" s="210">
        <v>45777</v>
      </c>
      <c r="J65" s="220">
        <v>3701.2</v>
      </c>
      <c r="K65" s="29"/>
      <c r="T65" s="29"/>
    </row>
    <row r="66" spans="2:20" s="14" customFormat="1" ht="17.25" customHeight="1" x14ac:dyDescent="0.25">
      <c r="B66" s="149">
        <v>59</v>
      </c>
      <c r="C66" s="87">
        <v>461</v>
      </c>
      <c r="D66" s="150" t="s">
        <v>352</v>
      </c>
      <c r="E66" s="76" t="s">
        <v>309</v>
      </c>
      <c r="F66" s="90" t="s">
        <v>27</v>
      </c>
      <c r="G66" s="123" t="s">
        <v>28</v>
      </c>
      <c r="H66" s="91" t="s">
        <v>122</v>
      </c>
      <c r="I66" s="210">
        <v>45777</v>
      </c>
      <c r="J66" s="220">
        <v>3136.83</v>
      </c>
      <c r="K66" s="29"/>
      <c r="T66" s="29"/>
    </row>
    <row r="67" spans="2:20" s="14" customFormat="1" ht="17.25" customHeight="1" x14ac:dyDescent="0.25">
      <c r="B67" s="149">
        <v>60</v>
      </c>
      <c r="C67" s="87">
        <v>463</v>
      </c>
      <c r="D67" s="150" t="s">
        <v>353</v>
      </c>
      <c r="E67" s="76" t="s">
        <v>310</v>
      </c>
      <c r="F67" s="90" t="s">
        <v>27</v>
      </c>
      <c r="G67" s="123" t="s">
        <v>28</v>
      </c>
      <c r="H67" s="91" t="s">
        <v>122</v>
      </c>
      <c r="I67" s="210">
        <v>45777</v>
      </c>
      <c r="J67" s="220">
        <v>3139.99</v>
      </c>
      <c r="K67" s="29"/>
      <c r="T67" s="29"/>
    </row>
    <row r="68" spans="2:20" s="14" customFormat="1" ht="17.25" customHeight="1" x14ac:dyDescent="0.25">
      <c r="B68" s="149">
        <v>61</v>
      </c>
      <c r="C68" s="87">
        <v>465</v>
      </c>
      <c r="D68" s="150" t="s">
        <v>354</v>
      </c>
      <c r="E68" s="76" t="s">
        <v>311</v>
      </c>
      <c r="F68" s="90" t="s">
        <v>27</v>
      </c>
      <c r="G68" s="123" t="s">
        <v>28</v>
      </c>
      <c r="H68" s="91" t="s">
        <v>122</v>
      </c>
      <c r="I68" s="210">
        <v>45777</v>
      </c>
      <c r="J68" s="220">
        <v>4149.72</v>
      </c>
      <c r="K68" s="29"/>
      <c r="T68" s="29"/>
    </row>
    <row r="69" spans="2:20" s="14" customFormat="1" ht="17.25" customHeight="1" x14ac:dyDescent="0.25">
      <c r="B69" s="149">
        <v>62</v>
      </c>
      <c r="C69" s="87">
        <v>467</v>
      </c>
      <c r="D69" s="150" t="s">
        <v>355</v>
      </c>
      <c r="E69" s="76" t="s">
        <v>297</v>
      </c>
      <c r="F69" s="90" t="s">
        <v>27</v>
      </c>
      <c r="G69" s="123" t="s">
        <v>28</v>
      </c>
      <c r="H69" s="91" t="s">
        <v>122</v>
      </c>
      <c r="I69" s="210">
        <v>45756</v>
      </c>
      <c r="J69" s="220">
        <v>4086.41</v>
      </c>
      <c r="K69" s="29"/>
      <c r="T69" s="29"/>
    </row>
    <row r="70" spans="2:20" s="14" customFormat="1" ht="17.25" customHeight="1" x14ac:dyDescent="0.25">
      <c r="B70" s="149">
        <v>63</v>
      </c>
      <c r="C70" s="87">
        <v>469</v>
      </c>
      <c r="D70" s="150" t="s">
        <v>356</v>
      </c>
      <c r="E70" s="76" t="s">
        <v>312</v>
      </c>
      <c r="F70" s="90" t="s">
        <v>27</v>
      </c>
      <c r="G70" s="123" t="s">
        <v>28</v>
      </c>
      <c r="H70" s="91" t="s">
        <v>122</v>
      </c>
      <c r="I70" s="210">
        <v>45777</v>
      </c>
      <c r="J70" s="220">
        <v>4556.99</v>
      </c>
      <c r="K70" s="29"/>
      <c r="T70" s="29"/>
    </row>
    <row r="71" spans="2:20" s="14" customFormat="1" ht="17.25" customHeight="1" x14ac:dyDescent="0.25">
      <c r="B71" s="149">
        <v>64</v>
      </c>
      <c r="C71" s="87">
        <v>471</v>
      </c>
      <c r="D71" s="150" t="s">
        <v>357</v>
      </c>
      <c r="E71" s="76" t="s">
        <v>322</v>
      </c>
      <c r="F71" s="90" t="s">
        <v>27</v>
      </c>
      <c r="G71" s="123" t="s">
        <v>28</v>
      </c>
      <c r="H71" s="91" t="s">
        <v>122</v>
      </c>
      <c r="I71" s="210">
        <v>45777</v>
      </c>
      <c r="J71" s="220">
        <v>6327.51</v>
      </c>
      <c r="K71" s="29"/>
      <c r="T71" s="29"/>
    </row>
    <row r="72" spans="2:20" s="14" customFormat="1" ht="17.25" customHeight="1" x14ac:dyDescent="0.25">
      <c r="B72" s="149">
        <v>65</v>
      </c>
      <c r="C72" s="87">
        <v>473</v>
      </c>
      <c r="D72" s="150" t="s">
        <v>358</v>
      </c>
      <c r="E72" s="76" t="s">
        <v>300</v>
      </c>
      <c r="F72" s="90" t="s">
        <v>27</v>
      </c>
      <c r="G72" s="123" t="s">
        <v>28</v>
      </c>
      <c r="H72" s="91" t="s">
        <v>122</v>
      </c>
      <c r="I72" s="210">
        <v>45769</v>
      </c>
      <c r="J72" s="220">
        <v>11175.95</v>
      </c>
      <c r="K72" s="29"/>
      <c r="T72" s="29"/>
    </row>
    <row r="73" spans="2:20" s="14" customFormat="1" ht="27.6" x14ac:dyDescent="0.25">
      <c r="B73" s="149">
        <v>66</v>
      </c>
      <c r="C73" s="87">
        <v>475</v>
      </c>
      <c r="D73" s="212" t="s">
        <v>371</v>
      </c>
      <c r="E73" s="76" t="s">
        <v>302</v>
      </c>
      <c r="F73" s="90" t="s">
        <v>27</v>
      </c>
      <c r="G73" s="123" t="s">
        <v>28</v>
      </c>
      <c r="H73" s="91" t="s">
        <v>122</v>
      </c>
      <c r="I73" s="210">
        <v>45771</v>
      </c>
      <c r="J73" s="220">
        <v>11324.56</v>
      </c>
      <c r="K73" s="29"/>
      <c r="L73" s="14" t="s">
        <v>368</v>
      </c>
      <c r="T73" s="29"/>
    </row>
    <row r="74" spans="2:20" s="14" customFormat="1" ht="17.25" customHeight="1" x14ac:dyDescent="0.25">
      <c r="B74" s="149">
        <v>67</v>
      </c>
      <c r="C74" s="87">
        <v>477</v>
      </c>
      <c r="D74" s="132" t="s">
        <v>361</v>
      </c>
      <c r="E74" s="31" t="s">
        <v>252</v>
      </c>
      <c r="F74" s="90" t="s">
        <v>27</v>
      </c>
      <c r="G74" s="123" t="s">
        <v>28</v>
      </c>
      <c r="H74" s="91" t="s">
        <v>122</v>
      </c>
      <c r="I74" s="33">
        <v>45769</v>
      </c>
      <c r="J74" s="145">
        <v>8344.91</v>
      </c>
      <c r="K74" s="29"/>
      <c r="T74" s="29"/>
    </row>
    <row r="75" spans="2:20" s="14" customFormat="1" ht="17.25" customHeight="1" x14ac:dyDescent="0.25">
      <c r="B75" s="149">
        <v>68</v>
      </c>
      <c r="C75" s="87">
        <v>479</v>
      </c>
      <c r="D75" s="150" t="s">
        <v>363</v>
      </c>
      <c r="E75" s="76" t="s">
        <v>301</v>
      </c>
      <c r="F75" s="90" t="s">
        <v>27</v>
      </c>
      <c r="G75" s="123" t="s">
        <v>28</v>
      </c>
      <c r="H75" s="91" t="s">
        <v>122</v>
      </c>
      <c r="I75" s="210">
        <v>45771</v>
      </c>
      <c r="J75" s="220">
        <v>7601.12</v>
      </c>
      <c r="K75" s="29"/>
      <c r="T75" s="29"/>
    </row>
    <row r="76" spans="2:20" s="14" customFormat="1" ht="27.6" x14ac:dyDescent="0.25">
      <c r="B76" s="149">
        <v>69</v>
      </c>
      <c r="C76" s="87">
        <v>481</v>
      </c>
      <c r="D76" s="212" t="s">
        <v>370</v>
      </c>
      <c r="E76" s="76" t="s">
        <v>299</v>
      </c>
      <c r="F76" s="90" t="s">
        <v>27</v>
      </c>
      <c r="G76" s="123" t="s">
        <v>28</v>
      </c>
      <c r="H76" s="91" t="s">
        <v>122</v>
      </c>
      <c r="I76" s="210">
        <v>45764</v>
      </c>
      <c r="J76" s="220">
        <v>7323.88</v>
      </c>
      <c r="K76" s="29"/>
      <c r="L76" s="14" t="s">
        <v>369</v>
      </c>
      <c r="T76" s="29"/>
    </row>
    <row r="77" spans="2:20" s="14" customFormat="1" ht="17.25" customHeight="1" x14ac:dyDescent="0.25">
      <c r="B77" s="149">
        <v>70</v>
      </c>
      <c r="C77" s="87">
        <v>483</v>
      </c>
      <c r="D77" s="150" t="s">
        <v>366</v>
      </c>
      <c r="E77" s="76" t="s">
        <v>298</v>
      </c>
      <c r="F77" s="90" t="s">
        <v>27</v>
      </c>
      <c r="G77" s="123" t="s">
        <v>28</v>
      </c>
      <c r="H77" s="91" t="s">
        <v>122</v>
      </c>
      <c r="I77" s="210">
        <v>45757</v>
      </c>
      <c r="J77" s="220">
        <v>11581.75</v>
      </c>
      <c r="K77" s="29"/>
      <c r="T77" s="29"/>
    </row>
    <row r="78" spans="2:20" s="14" customFormat="1" ht="27.6" x14ac:dyDescent="0.25">
      <c r="B78" s="149">
        <v>71</v>
      </c>
      <c r="C78" s="87">
        <v>485</v>
      </c>
      <c r="D78" s="132" t="s">
        <v>372</v>
      </c>
      <c r="E78" s="31" t="s">
        <v>127</v>
      </c>
      <c r="F78" s="90" t="s">
        <v>27</v>
      </c>
      <c r="G78" s="123" t="s">
        <v>28</v>
      </c>
      <c r="H78" s="91" t="s">
        <v>122</v>
      </c>
      <c r="I78" s="33">
        <v>45751</v>
      </c>
      <c r="J78" s="145">
        <v>445.61</v>
      </c>
      <c r="K78" s="29"/>
      <c r="T78" s="29"/>
    </row>
    <row r="79" spans="2:20" s="14" customFormat="1" ht="27.6" x14ac:dyDescent="0.25">
      <c r="B79" s="149">
        <v>72</v>
      </c>
      <c r="C79" s="87">
        <v>487</v>
      </c>
      <c r="D79" s="132" t="s">
        <v>372</v>
      </c>
      <c r="E79" s="31" t="s">
        <v>127</v>
      </c>
      <c r="F79" s="90" t="s">
        <v>27</v>
      </c>
      <c r="G79" s="123" t="s">
        <v>28</v>
      </c>
      <c r="H79" s="91" t="s">
        <v>122</v>
      </c>
      <c r="I79" s="33">
        <v>45754</v>
      </c>
      <c r="J79" s="145">
        <v>538.54</v>
      </c>
      <c r="K79" s="29"/>
      <c r="T79" s="29"/>
    </row>
    <row r="80" spans="2:20" s="14" customFormat="1" ht="18" customHeight="1" x14ac:dyDescent="0.25">
      <c r="B80" s="149">
        <v>73</v>
      </c>
      <c r="C80" s="82">
        <v>490</v>
      </c>
      <c r="D80" s="132" t="s">
        <v>359</v>
      </c>
      <c r="E80" s="31" t="s">
        <v>121</v>
      </c>
      <c r="F80" s="90" t="s">
        <v>27</v>
      </c>
      <c r="G80" s="124" t="s">
        <v>30</v>
      </c>
      <c r="H80" s="91" t="s">
        <v>128</v>
      </c>
      <c r="I80" s="33">
        <v>45769</v>
      </c>
      <c r="J80" s="145">
        <v>4730.8599999999997</v>
      </c>
      <c r="K80" s="29"/>
      <c r="T80" s="29"/>
    </row>
    <row r="81" spans="2:20" s="14" customFormat="1" ht="18" customHeight="1" x14ac:dyDescent="0.25">
      <c r="B81" s="149">
        <v>74</v>
      </c>
      <c r="C81" s="82">
        <v>492</v>
      </c>
      <c r="D81" s="132" t="s">
        <v>360</v>
      </c>
      <c r="E81" s="31" t="s">
        <v>121</v>
      </c>
      <c r="F81" s="90" t="s">
        <v>27</v>
      </c>
      <c r="G81" s="124" t="s">
        <v>30</v>
      </c>
      <c r="H81" s="91" t="s">
        <v>128</v>
      </c>
      <c r="I81" s="33">
        <v>45771</v>
      </c>
      <c r="J81" s="145">
        <v>4392.5600000000004</v>
      </c>
      <c r="K81" s="29"/>
      <c r="T81" s="29"/>
    </row>
    <row r="82" spans="2:20" s="14" customFormat="1" ht="18" customHeight="1" x14ac:dyDescent="0.25">
      <c r="B82" s="149">
        <v>75</v>
      </c>
      <c r="C82" s="82">
        <v>494</v>
      </c>
      <c r="D82" s="132" t="s">
        <v>362</v>
      </c>
      <c r="E82" s="31" t="s">
        <v>121</v>
      </c>
      <c r="F82" s="90" t="s">
        <v>27</v>
      </c>
      <c r="G82" s="124" t="s">
        <v>30</v>
      </c>
      <c r="H82" s="91" t="s">
        <v>128</v>
      </c>
      <c r="I82" s="33">
        <v>45769</v>
      </c>
      <c r="J82" s="145">
        <v>4899.7</v>
      </c>
      <c r="K82" s="29"/>
      <c r="T82" s="29"/>
    </row>
    <row r="83" spans="2:20" s="14" customFormat="1" ht="18" customHeight="1" x14ac:dyDescent="0.25">
      <c r="B83" s="149">
        <v>76</v>
      </c>
      <c r="C83" s="82">
        <v>496</v>
      </c>
      <c r="D83" s="132" t="s">
        <v>364</v>
      </c>
      <c r="E83" s="31" t="s">
        <v>121</v>
      </c>
      <c r="F83" s="90" t="s">
        <v>27</v>
      </c>
      <c r="G83" s="124" t="s">
        <v>30</v>
      </c>
      <c r="H83" s="91" t="s">
        <v>128</v>
      </c>
      <c r="I83" s="33">
        <v>45771</v>
      </c>
      <c r="J83" s="145">
        <v>4349.1899999999996</v>
      </c>
      <c r="K83" s="29"/>
      <c r="T83" s="29"/>
    </row>
    <row r="84" spans="2:20" s="14" customFormat="1" ht="18" customHeight="1" x14ac:dyDescent="0.25">
      <c r="B84" s="149">
        <v>77</v>
      </c>
      <c r="C84" s="82">
        <v>498</v>
      </c>
      <c r="D84" s="132" t="s">
        <v>365</v>
      </c>
      <c r="E84" s="31" t="s">
        <v>121</v>
      </c>
      <c r="F84" s="90" t="s">
        <v>27</v>
      </c>
      <c r="G84" s="124" t="s">
        <v>30</v>
      </c>
      <c r="H84" s="91" t="s">
        <v>128</v>
      </c>
      <c r="I84" s="33">
        <v>45764</v>
      </c>
      <c r="J84" s="145">
        <v>2387.66</v>
      </c>
      <c r="K84" s="29"/>
      <c r="T84" s="29"/>
    </row>
    <row r="85" spans="2:20" s="14" customFormat="1" ht="18" customHeight="1" x14ac:dyDescent="0.25">
      <c r="B85" s="149">
        <v>78</v>
      </c>
      <c r="C85" s="82">
        <v>500</v>
      </c>
      <c r="D85" s="132" t="s">
        <v>367</v>
      </c>
      <c r="E85" s="31" t="s">
        <v>121</v>
      </c>
      <c r="F85" s="90" t="s">
        <v>27</v>
      </c>
      <c r="G85" s="124" t="s">
        <v>30</v>
      </c>
      <c r="H85" s="91" t="s">
        <v>128</v>
      </c>
      <c r="I85" s="33">
        <v>45757</v>
      </c>
      <c r="J85" s="145">
        <v>3888.64</v>
      </c>
      <c r="K85" s="29"/>
      <c r="T85" s="29"/>
    </row>
    <row r="86" spans="2:20" s="14" customFormat="1" ht="20.399999999999999" x14ac:dyDescent="0.25">
      <c r="B86" s="149">
        <v>79</v>
      </c>
      <c r="C86" s="82">
        <v>503</v>
      </c>
      <c r="D86" s="132" t="s">
        <v>129</v>
      </c>
      <c r="E86" s="31" t="s">
        <v>130</v>
      </c>
      <c r="F86" s="82" t="s">
        <v>27</v>
      </c>
      <c r="G86" s="122" t="s">
        <v>31</v>
      </c>
      <c r="H86" s="139" t="s">
        <v>373</v>
      </c>
      <c r="I86" s="33">
        <v>45754</v>
      </c>
      <c r="J86" s="145">
        <v>10000</v>
      </c>
      <c r="K86" s="29"/>
      <c r="T86" s="29"/>
    </row>
    <row r="87" spans="2:20" s="14" customFormat="1" ht="24" customHeight="1" x14ac:dyDescent="0.25">
      <c r="B87" s="149">
        <v>80</v>
      </c>
      <c r="C87" s="82">
        <v>510</v>
      </c>
      <c r="D87" s="132" t="s">
        <v>131</v>
      </c>
      <c r="E87" s="31" t="s">
        <v>132</v>
      </c>
      <c r="F87" s="80" t="s">
        <v>42</v>
      </c>
      <c r="G87" s="123" t="s">
        <v>54</v>
      </c>
      <c r="H87" s="91" t="s">
        <v>375</v>
      </c>
      <c r="I87" s="81">
        <v>45757</v>
      </c>
      <c r="J87" s="221">
        <v>14000</v>
      </c>
      <c r="K87" s="29"/>
      <c r="T87" s="29"/>
    </row>
    <row r="88" spans="2:20" s="14" customFormat="1" ht="18.600000000000001" customHeight="1" x14ac:dyDescent="0.25">
      <c r="B88" s="149">
        <v>81</v>
      </c>
      <c r="C88" s="82">
        <v>514</v>
      </c>
      <c r="D88" s="132" t="s">
        <v>131</v>
      </c>
      <c r="E88" s="31" t="s">
        <v>132</v>
      </c>
      <c r="F88" s="80" t="s">
        <v>32</v>
      </c>
      <c r="G88" s="123" t="s">
        <v>33</v>
      </c>
      <c r="H88" s="91" t="s">
        <v>376</v>
      </c>
      <c r="I88" s="81">
        <v>45757</v>
      </c>
      <c r="J88" s="221">
        <v>1800</v>
      </c>
      <c r="K88" s="29"/>
      <c r="T88" s="29"/>
    </row>
    <row r="89" spans="2:20" s="14" customFormat="1" ht="18.600000000000001" customHeight="1" x14ac:dyDescent="0.25">
      <c r="B89" s="149">
        <v>82</v>
      </c>
      <c r="C89" s="82">
        <v>516</v>
      </c>
      <c r="D89" s="132" t="s">
        <v>131</v>
      </c>
      <c r="E89" s="31" t="s">
        <v>132</v>
      </c>
      <c r="F89" s="80" t="s">
        <v>32</v>
      </c>
      <c r="G89" s="123" t="s">
        <v>33</v>
      </c>
      <c r="H89" s="91" t="s">
        <v>377</v>
      </c>
      <c r="I89" s="81">
        <v>45757</v>
      </c>
      <c r="J89" s="221">
        <v>1400</v>
      </c>
      <c r="K89" s="29"/>
      <c r="T89" s="29"/>
    </row>
    <row r="90" spans="2:20" s="14" customFormat="1" ht="18.600000000000001" customHeight="1" x14ac:dyDescent="0.25">
      <c r="B90" s="149">
        <v>83</v>
      </c>
      <c r="C90" s="82">
        <v>518</v>
      </c>
      <c r="D90" s="132" t="s">
        <v>131</v>
      </c>
      <c r="E90" s="31" t="s">
        <v>132</v>
      </c>
      <c r="F90" s="80" t="s">
        <v>32</v>
      </c>
      <c r="G90" s="123" t="s">
        <v>33</v>
      </c>
      <c r="H90" s="91" t="s">
        <v>379</v>
      </c>
      <c r="I90" s="81">
        <v>45757</v>
      </c>
      <c r="J90" s="221">
        <v>1400</v>
      </c>
      <c r="K90" s="29"/>
      <c r="T90" s="29"/>
    </row>
    <row r="91" spans="2:20" s="14" customFormat="1" ht="18.600000000000001" customHeight="1" x14ac:dyDescent="0.25">
      <c r="B91" s="149">
        <v>84</v>
      </c>
      <c r="C91" s="82">
        <v>520</v>
      </c>
      <c r="D91" s="132" t="s">
        <v>131</v>
      </c>
      <c r="E91" s="31" t="s">
        <v>132</v>
      </c>
      <c r="F91" s="80" t="s">
        <v>32</v>
      </c>
      <c r="G91" s="123" t="s">
        <v>33</v>
      </c>
      <c r="H91" s="91" t="s">
        <v>378</v>
      </c>
      <c r="I91" s="81">
        <v>45757</v>
      </c>
      <c r="J91" s="221">
        <v>1800</v>
      </c>
      <c r="K91" s="29"/>
      <c r="T91" s="29"/>
    </row>
    <row r="92" spans="2:20" s="14" customFormat="1" ht="24" customHeight="1" x14ac:dyDescent="0.25">
      <c r="B92" s="149">
        <v>85</v>
      </c>
      <c r="C92" s="82">
        <v>522</v>
      </c>
      <c r="D92" s="132" t="s">
        <v>131</v>
      </c>
      <c r="E92" s="31" t="s">
        <v>132</v>
      </c>
      <c r="F92" s="80" t="s">
        <v>42</v>
      </c>
      <c r="G92" s="123" t="s">
        <v>54</v>
      </c>
      <c r="H92" s="91" t="s">
        <v>374</v>
      </c>
      <c r="I92" s="81">
        <v>45763</v>
      </c>
      <c r="J92" s="221">
        <v>14000</v>
      </c>
      <c r="K92" s="29"/>
      <c r="T92" s="29"/>
    </row>
    <row r="93" spans="2:20" s="14" customFormat="1" ht="24" customHeight="1" x14ac:dyDescent="0.25">
      <c r="B93" s="149">
        <v>86</v>
      </c>
      <c r="C93" s="82">
        <v>526</v>
      </c>
      <c r="D93" s="132" t="s">
        <v>131</v>
      </c>
      <c r="E93" s="31" t="s">
        <v>132</v>
      </c>
      <c r="F93" s="80" t="s">
        <v>42</v>
      </c>
      <c r="G93" s="123" t="s">
        <v>54</v>
      </c>
      <c r="H93" s="91" t="s">
        <v>381</v>
      </c>
      <c r="I93" s="81">
        <v>45763</v>
      </c>
      <c r="J93" s="221">
        <v>14000</v>
      </c>
      <c r="K93" s="29"/>
      <c r="T93" s="29"/>
    </row>
    <row r="94" spans="2:20" s="14" customFormat="1" ht="18.600000000000001" customHeight="1" x14ac:dyDescent="0.25">
      <c r="B94" s="149">
        <v>87</v>
      </c>
      <c r="C94" s="82">
        <v>534</v>
      </c>
      <c r="D94" s="132" t="s">
        <v>143</v>
      </c>
      <c r="E94" s="31" t="s">
        <v>144</v>
      </c>
      <c r="F94" s="80" t="s">
        <v>32</v>
      </c>
      <c r="G94" s="124" t="s">
        <v>35</v>
      </c>
      <c r="H94" s="135" t="s">
        <v>396</v>
      </c>
      <c r="I94" s="81">
        <v>45754</v>
      </c>
      <c r="J94" s="221">
        <v>1318.8</v>
      </c>
      <c r="K94" s="29"/>
      <c r="L94" s="172"/>
      <c r="T94" s="29"/>
    </row>
    <row r="95" spans="2:20" s="14" customFormat="1" ht="18.600000000000001" customHeight="1" x14ac:dyDescent="0.25">
      <c r="B95" s="149">
        <v>88</v>
      </c>
      <c r="C95" s="82">
        <v>543</v>
      </c>
      <c r="D95" s="132" t="s">
        <v>243</v>
      </c>
      <c r="E95" s="31" t="s">
        <v>244</v>
      </c>
      <c r="F95" s="80" t="s">
        <v>32</v>
      </c>
      <c r="G95" s="124" t="s">
        <v>38</v>
      </c>
      <c r="H95" s="135" t="s">
        <v>373</v>
      </c>
      <c r="I95" s="81">
        <v>45754</v>
      </c>
      <c r="J95" s="221">
        <v>2390.5</v>
      </c>
      <c r="K95" s="29"/>
      <c r="L95" s="172"/>
      <c r="T95" s="29"/>
    </row>
    <row r="96" spans="2:20" s="14" customFormat="1" ht="18.600000000000001" customHeight="1" x14ac:dyDescent="0.25">
      <c r="B96" s="149">
        <v>89</v>
      </c>
      <c r="C96" s="82">
        <v>546</v>
      </c>
      <c r="D96" s="132" t="s">
        <v>243</v>
      </c>
      <c r="E96" s="31" t="s">
        <v>244</v>
      </c>
      <c r="F96" s="80" t="s">
        <v>32</v>
      </c>
      <c r="G96" s="124" t="s">
        <v>38</v>
      </c>
      <c r="H96" s="135" t="s">
        <v>395</v>
      </c>
      <c r="I96" s="81">
        <v>45754</v>
      </c>
      <c r="J96" s="221">
        <v>2316</v>
      </c>
      <c r="K96" s="29"/>
      <c r="L96" s="172"/>
      <c r="T96" s="29"/>
    </row>
    <row r="97" spans="2:20" s="14" customFormat="1" ht="18.600000000000001" customHeight="1" x14ac:dyDescent="0.25">
      <c r="B97" s="149">
        <v>90</v>
      </c>
      <c r="C97" s="82">
        <v>549</v>
      </c>
      <c r="D97" s="132" t="s">
        <v>243</v>
      </c>
      <c r="E97" s="31" t="s">
        <v>244</v>
      </c>
      <c r="F97" s="80" t="s">
        <v>32</v>
      </c>
      <c r="G97" s="124" t="s">
        <v>38</v>
      </c>
      <c r="H97" s="135" t="s">
        <v>394</v>
      </c>
      <c r="I97" s="81">
        <v>45754</v>
      </c>
      <c r="J97" s="221">
        <v>20642</v>
      </c>
      <c r="K97" s="29"/>
      <c r="L97" s="172"/>
      <c r="T97" s="29"/>
    </row>
    <row r="98" spans="2:20" s="14" customFormat="1" ht="18.600000000000001" customHeight="1" x14ac:dyDescent="0.25">
      <c r="B98" s="149">
        <v>91</v>
      </c>
      <c r="C98" s="82">
        <v>552</v>
      </c>
      <c r="D98" s="132" t="s">
        <v>243</v>
      </c>
      <c r="E98" s="31" t="s">
        <v>244</v>
      </c>
      <c r="F98" s="80" t="s">
        <v>32</v>
      </c>
      <c r="G98" s="124" t="s">
        <v>38</v>
      </c>
      <c r="H98" s="135" t="s">
        <v>393</v>
      </c>
      <c r="I98" s="81">
        <v>45754</v>
      </c>
      <c r="J98" s="221">
        <v>3691.2</v>
      </c>
      <c r="K98" s="29"/>
      <c r="L98" s="172"/>
      <c r="T98" s="29"/>
    </row>
    <row r="99" spans="2:20" s="14" customFormat="1" ht="18.600000000000001" customHeight="1" x14ac:dyDescent="0.25">
      <c r="B99" s="149">
        <v>92</v>
      </c>
      <c r="C99" s="82">
        <v>554</v>
      </c>
      <c r="D99" s="132" t="s">
        <v>243</v>
      </c>
      <c r="E99" s="31" t="s">
        <v>244</v>
      </c>
      <c r="F99" s="80" t="s">
        <v>32</v>
      </c>
      <c r="G99" s="124" t="s">
        <v>38</v>
      </c>
      <c r="H99" s="135" t="s">
        <v>392</v>
      </c>
      <c r="I99" s="81">
        <v>45754</v>
      </c>
      <c r="J99" s="221">
        <v>15450.05</v>
      </c>
      <c r="K99" s="29"/>
      <c r="L99" s="172"/>
      <c r="T99" s="29"/>
    </row>
    <row r="100" spans="2:20" s="14" customFormat="1" ht="18.600000000000001" customHeight="1" x14ac:dyDescent="0.25">
      <c r="B100" s="149">
        <v>93</v>
      </c>
      <c r="C100" s="82">
        <v>557</v>
      </c>
      <c r="D100" s="132" t="s">
        <v>243</v>
      </c>
      <c r="E100" s="31" t="s">
        <v>244</v>
      </c>
      <c r="F100" s="80" t="s">
        <v>32</v>
      </c>
      <c r="G100" s="124" t="s">
        <v>38</v>
      </c>
      <c r="H100" s="222" t="s">
        <v>391</v>
      </c>
      <c r="I100" s="81">
        <v>45755</v>
      </c>
      <c r="J100" s="221">
        <v>2524</v>
      </c>
      <c r="K100" s="29"/>
      <c r="L100" s="172"/>
      <c r="T100" s="29"/>
    </row>
    <row r="101" spans="2:20" s="14" customFormat="1" ht="19.2" customHeight="1" x14ac:dyDescent="0.25">
      <c r="B101" s="149">
        <v>94</v>
      </c>
      <c r="C101" s="82">
        <v>565</v>
      </c>
      <c r="D101" s="132" t="s">
        <v>149</v>
      </c>
      <c r="E101" s="31" t="s">
        <v>150</v>
      </c>
      <c r="F101" s="80" t="s">
        <v>42</v>
      </c>
      <c r="G101" s="124" t="s">
        <v>58</v>
      </c>
      <c r="H101" s="139" t="s">
        <v>382</v>
      </c>
      <c r="I101" s="81">
        <v>45763</v>
      </c>
      <c r="J101" s="221">
        <v>8448</v>
      </c>
      <c r="K101" s="29"/>
      <c r="T101" s="29"/>
    </row>
    <row r="102" spans="2:20" s="14" customFormat="1" ht="19.2" customHeight="1" x14ac:dyDescent="0.25">
      <c r="B102" s="149">
        <v>95</v>
      </c>
      <c r="C102" s="82">
        <v>567</v>
      </c>
      <c r="D102" s="132" t="s">
        <v>149</v>
      </c>
      <c r="E102" s="31" t="s">
        <v>150</v>
      </c>
      <c r="F102" s="80" t="s">
        <v>42</v>
      </c>
      <c r="G102" s="124" t="s">
        <v>58</v>
      </c>
      <c r="H102" s="139" t="s">
        <v>380</v>
      </c>
      <c r="I102" s="81">
        <v>45769</v>
      </c>
      <c r="J102" s="221">
        <v>8582.4</v>
      </c>
      <c r="K102" s="29"/>
      <c r="T102" s="29"/>
    </row>
    <row r="103" spans="2:20" s="14" customFormat="1" ht="19.2" customHeight="1" x14ac:dyDescent="0.25">
      <c r="B103" s="149">
        <v>96</v>
      </c>
      <c r="C103" s="82">
        <v>575</v>
      </c>
      <c r="D103" s="133" t="s">
        <v>151</v>
      </c>
      <c r="E103" s="31" t="s">
        <v>152</v>
      </c>
      <c r="F103" s="80" t="s">
        <v>42</v>
      </c>
      <c r="G103" s="122" t="s">
        <v>59</v>
      </c>
      <c r="H103" s="91" t="s">
        <v>383</v>
      </c>
      <c r="I103" s="33">
        <v>45777</v>
      </c>
      <c r="J103" s="145">
        <v>644.55999999999995</v>
      </c>
      <c r="K103" s="29"/>
      <c r="T103" s="29"/>
    </row>
    <row r="104" spans="2:20" s="14" customFormat="1" ht="18.600000000000001" customHeight="1" x14ac:dyDescent="0.25">
      <c r="B104" s="149">
        <v>97</v>
      </c>
      <c r="C104" s="82">
        <v>582</v>
      </c>
      <c r="D104" s="171" t="s">
        <v>401</v>
      </c>
      <c r="E104" s="206" t="s">
        <v>402</v>
      </c>
      <c r="F104" s="80" t="s">
        <v>42</v>
      </c>
      <c r="G104" s="124" t="s">
        <v>59</v>
      </c>
      <c r="H104" s="222" t="s">
        <v>400</v>
      </c>
      <c r="I104" s="81">
        <v>45777</v>
      </c>
      <c r="J104" s="221">
        <v>3307.5</v>
      </c>
      <c r="K104" s="29"/>
      <c r="L104" s="172"/>
      <c r="T104" s="29"/>
    </row>
    <row r="105" spans="2:20" s="14" customFormat="1" ht="19.2" customHeight="1" x14ac:dyDescent="0.25">
      <c r="B105" s="149">
        <v>98</v>
      </c>
      <c r="C105" s="82">
        <v>589</v>
      </c>
      <c r="D105" s="133" t="s">
        <v>157</v>
      </c>
      <c r="E105" s="31" t="s">
        <v>158</v>
      </c>
      <c r="F105" s="80" t="s">
        <v>42</v>
      </c>
      <c r="G105" s="122" t="s">
        <v>61</v>
      </c>
      <c r="H105" s="162" t="s">
        <v>384</v>
      </c>
      <c r="I105" s="33">
        <v>45763</v>
      </c>
      <c r="J105" s="145">
        <v>429.6</v>
      </c>
      <c r="K105" s="29"/>
      <c r="T105" s="29"/>
    </row>
    <row r="106" spans="2:20" s="14" customFormat="1" ht="18.600000000000001" customHeight="1" x14ac:dyDescent="0.25">
      <c r="B106" s="149">
        <v>99</v>
      </c>
      <c r="C106" s="82">
        <v>592</v>
      </c>
      <c r="D106" s="171" t="s">
        <v>157</v>
      </c>
      <c r="E106" s="206" t="s">
        <v>158</v>
      </c>
      <c r="F106" s="80" t="s">
        <v>42</v>
      </c>
      <c r="G106" s="124" t="s">
        <v>61</v>
      </c>
      <c r="H106" s="135" t="s">
        <v>385</v>
      </c>
      <c r="I106" s="33">
        <v>45763</v>
      </c>
      <c r="J106" s="221">
        <v>109.9</v>
      </c>
      <c r="K106" s="29"/>
      <c r="T106" s="29"/>
    </row>
    <row r="107" spans="2:20" s="14" customFormat="1" ht="18.600000000000001" customHeight="1" x14ac:dyDescent="0.25">
      <c r="B107" s="149">
        <v>100</v>
      </c>
      <c r="C107" s="82">
        <v>599</v>
      </c>
      <c r="D107" s="167" t="s">
        <v>199</v>
      </c>
      <c r="E107" s="206" t="s">
        <v>200</v>
      </c>
      <c r="F107" s="80" t="s">
        <v>42</v>
      </c>
      <c r="G107" s="124" t="s">
        <v>45</v>
      </c>
      <c r="H107" s="208" t="s">
        <v>386</v>
      </c>
      <c r="I107" s="81">
        <v>45764</v>
      </c>
      <c r="J107" s="221">
        <v>1281260</v>
      </c>
      <c r="K107" s="29"/>
      <c r="T107" s="29"/>
    </row>
    <row r="108" spans="2:20" s="14" customFormat="1" ht="18.600000000000001" customHeight="1" x14ac:dyDescent="0.25">
      <c r="B108" s="149">
        <v>101</v>
      </c>
      <c r="C108" s="82">
        <v>615</v>
      </c>
      <c r="D108" s="132" t="s">
        <v>226</v>
      </c>
      <c r="E108" s="31" t="s">
        <v>227</v>
      </c>
      <c r="F108" s="80" t="s">
        <v>42</v>
      </c>
      <c r="G108" s="122" t="s">
        <v>45</v>
      </c>
      <c r="H108" s="166" t="s">
        <v>387</v>
      </c>
      <c r="I108" s="81">
        <v>45764</v>
      </c>
      <c r="J108" s="221">
        <v>23000</v>
      </c>
      <c r="K108" s="29"/>
      <c r="T108" s="29"/>
    </row>
    <row r="109" spans="2:20" s="14" customFormat="1" ht="18.600000000000001" customHeight="1" x14ac:dyDescent="0.25">
      <c r="B109" s="149">
        <v>102</v>
      </c>
      <c r="C109" s="82">
        <v>623</v>
      </c>
      <c r="D109" s="171" t="s">
        <v>399</v>
      </c>
      <c r="E109" s="206" t="s">
        <v>398</v>
      </c>
      <c r="F109" s="80" t="s">
        <v>42</v>
      </c>
      <c r="G109" s="124" t="s">
        <v>50</v>
      </c>
      <c r="H109" s="135" t="s">
        <v>397</v>
      </c>
      <c r="I109" s="81">
        <v>45769</v>
      </c>
      <c r="J109" s="221">
        <v>1669.64</v>
      </c>
      <c r="K109" s="29"/>
      <c r="L109" s="172"/>
      <c r="T109" s="29"/>
    </row>
    <row r="110" spans="2:20" s="14" customFormat="1" ht="18.600000000000001" customHeight="1" x14ac:dyDescent="0.25">
      <c r="B110" s="149">
        <v>103</v>
      </c>
      <c r="C110" s="82">
        <v>633</v>
      </c>
      <c r="D110" s="171" t="s">
        <v>404</v>
      </c>
      <c r="E110" s="206" t="s">
        <v>405</v>
      </c>
      <c r="F110" s="80" t="s">
        <v>42</v>
      </c>
      <c r="G110" s="124" t="s">
        <v>64</v>
      </c>
      <c r="H110" s="135" t="s">
        <v>390</v>
      </c>
      <c r="I110" s="81">
        <v>45772</v>
      </c>
      <c r="J110" s="221">
        <v>2051.56</v>
      </c>
      <c r="K110" s="29"/>
      <c r="L110" s="172"/>
      <c r="T110" s="29"/>
    </row>
    <row r="111" spans="2:20" s="14" customFormat="1" ht="18.600000000000001" customHeight="1" x14ac:dyDescent="0.25">
      <c r="B111" s="149">
        <v>104</v>
      </c>
      <c r="C111" s="82">
        <v>636</v>
      </c>
      <c r="D111" s="171" t="s">
        <v>404</v>
      </c>
      <c r="E111" s="206" t="s">
        <v>405</v>
      </c>
      <c r="F111" s="80" t="s">
        <v>42</v>
      </c>
      <c r="G111" s="124" t="s">
        <v>64</v>
      </c>
      <c r="H111" s="135" t="s">
        <v>389</v>
      </c>
      <c r="I111" s="81">
        <v>45772</v>
      </c>
      <c r="J111" s="221">
        <v>2301.64</v>
      </c>
      <c r="K111" s="29"/>
      <c r="L111" s="172"/>
      <c r="T111" s="29"/>
    </row>
    <row r="112" spans="2:20" s="14" customFormat="1" ht="18.600000000000001" customHeight="1" x14ac:dyDescent="0.25">
      <c r="B112" s="149">
        <v>105</v>
      </c>
      <c r="C112" s="82">
        <v>639</v>
      </c>
      <c r="D112" s="171" t="s">
        <v>404</v>
      </c>
      <c r="E112" s="206" t="s">
        <v>405</v>
      </c>
      <c r="F112" s="80" t="s">
        <v>42</v>
      </c>
      <c r="G112" s="124" t="s">
        <v>64</v>
      </c>
      <c r="H112" s="135" t="s">
        <v>388</v>
      </c>
      <c r="I112" s="81">
        <v>45772</v>
      </c>
      <c r="J112" s="221">
        <v>2544.64</v>
      </c>
      <c r="K112" s="29"/>
      <c r="L112" s="172"/>
      <c r="T112" s="29"/>
    </row>
    <row r="113" spans="2:20" s="14" customFormat="1" ht="17.25" customHeight="1" thickBot="1" x14ac:dyDescent="0.3">
      <c r="B113" s="149">
        <v>106</v>
      </c>
      <c r="C113" s="182">
        <v>649</v>
      </c>
      <c r="D113" s="183" t="s">
        <v>170</v>
      </c>
      <c r="E113" s="184" t="s">
        <v>121</v>
      </c>
      <c r="F113" s="185" t="s">
        <v>63</v>
      </c>
      <c r="G113" s="186" t="s">
        <v>63</v>
      </c>
      <c r="H113" s="187">
        <v>45748</v>
      </c>
      <c r="I113" s="188" t="s">
        <v>406</v>
      </c>
      <c r="J113" s="189">
        <v>130.80000000000001</v>
      </c>
      <c r="K113" s="29"/>
      <c r="T113" s="29"/>
    </row>
    <row r="114" spans="2:20" ht="25.8" customHeight="1" thickBot="1" x14ac:dyDescent="0.3">
      <c r="B114" s="331" t="s">
        <v>247</v>
      </c>
      <c r="C114" s="332"/>
      <c r="D114" s="332"/>
      <c r="E114" s="332"/>
      <c r="F114" s="332"/>
      <c r="G114" s="332"/>
      <c r="H114" s="332"/>
      <c r="I114" s="333"/>
      <c r="J114" s="103">
        <f>SUM(J8:J113)</f>
        <v>2448079.54</v>
      </c>
    </row>
    <row r="115" spans="2:20" ht="13.8" customHeight="1" thickBot="1" x14ac:dyDescent="0.3">
      <c r="J115" s="26"/>
    </row>
    <row r="116" spans="2:20" ht="31.8" customHeight="1" thickBot="1" x14ac:dyDescent="0.3">
      <c r="B116" s="331" t="s">
        <v>248</v>
      </c>
      <c r="C116" s="332"/>
      <c r="D116" s="332"/>
      <c r="E116" s="332"/>
      <c r="F116" s="332"/>
      <c r="G116" s="332"/>
      <c r="H116" s="332"/>
      <c r="I116" s="333"/>
      <c r="J116" s="65">
        <f>J114+'PAGAMENTOS SEDE'!J13</f>
        <v>2448079.54</v>
      </c>
    </row>
    <row r="117" spans="2:20" ht="18" customHeight="1" x14ac:dyDescent="0.25">
      <c r="B117" s="340"/>
      <c r="C117" s="340"/>
      <c r="D117" s="340"/>
      <c r="E117" s="340"/>
      <c r="F117" s="340"/>
      <c r="G117" s="340"/>
      <c r="H117" s="340"/>
      <c r="I117" s="340"/>
      <c r="J117" s="340"/>
    </row>
    <row r="118" spans="2:20" ht="21.6" customHeight="1" x14ac:dyDescent="0.25">
      <c r="B118" s="269" t="s">
        <v>275</v>
      </c>
      <c r="C118" s="269"/>
      <c r="D118" s="269"/>
      <c r="E118" s="269"/>
      <c r="F118" s="269"/>
      <c r="G118" s="269"/>
      <c r="H118" s="269"/>
      <c r="I118" s="269"/>
      <c r="J118" s="269"/>
    </row>
    <row r="119" spans="2:20" x14ac:dyDescent="0.25">
      <c r="F119" s="2"/>
      <c r="J119" s="26"/>
    </row>
    <row r="120" spans="2:20" x14ac:dyDescent="0.25">
      <c r="F120" s="2"/>
      <c r="J120" s="26"/>
    </row>
    <row r="121" spans="2:20" x14ac:dyDescent="0.25">
      <c r="J121" s="26"/>
    </row>
    <row r="122" spans="2:20" ht="15" customHeight="1" x14ac:dyDescent="0.25">
      <c r="J122" s="26"/>
      <c r="M122" s="27"/>
    </row>
    <row r="123" spans="2:20" ht="15" customHeight="1" x14ac:dyDescent="0.25">
      <c r="B123" s="225"/>
      <c r="C123" s="225"/>
      <c r="D123" s="225"/>
      <c r="E123" s="225"/>
      <c r="F123" s="225"/>
      <c r="G123" s="225"/>
      <c r="H123" s="225"/>
      <c r="I123" s="225"/>
      <c r="J123" s="225"/>
    </row>
    <row r="124" spans="2:20" ht="15" customHeight="1" x14ac:dyDescent="0.25">
      <c r="B124" s="225" t="s">
        <v>9</v>
      </c>
      <c r="C124" s="225"/>
      <c r="D124" s="225"/>
      <c r="E124" s="225"/>
      <c r="F124" s="225"/>
      <c r="G124" s="225"/>
      <c r="H124" s="225"/>
      <c r="I124" s="225"/>
      <c r="J124" s="225"/>
    </row>
    <row r="125" spans="2:20" ht="15" customHeight="1" x14ac:dyDescent="0.25">
      <c r="B125" s="225" t="s">
        <v>75</v>
      </c>
      <c r="C125" s="225"/>
      <c r="D125" s="225"/>
      <c r="E125" s="225"/>
      <c r="F125" s="225"/>
      <c r="G125" s="225"/>
      <c r="H125" s="225"/>
      <c r="I125" s="225"/>
      <c r="J125" s="225"/>
    </row>
    <row r="128" spans="2:20" s="14" customFormat="1" ht="27.6" x14ac:dyDescent="0.25">
      <c r="B128" s="149"/>
      <c r="C128" s="82" t="s">
        <v>403</v>
      </c>
      <c r="D128" s="170" t="s">
        <v>260</v>
      </c>
      <c r="E128" s="31" t="s">
        <v>258</v>
      </c>
      <c r="F128" s="90" t="s">
        <v>27</v>
      </c>
      <c r="G128" s="123" t="s">
        <v>28</v>
      </c>
      <c r="H128" s="91" t="s">
        <v>122</v>
      </c>
      <c r="I128" s="33"/>
      <c r="J128" s="145"/>
      <c r="K128" s="29"/>
      <c r="T128" s="29"/>
    </row>
    <row r="129" spans="2:20" s="14" customFormat="1" ht="27.6" x14ac:dyDescent="0.25">
      <c r="B129" s="149"/>
      <c r="C129" s="82" t="s">
        <v>403</v>
      </c>
      <c r="D129" s="170" t="s">
        <v>261</v>
      </c>
      <c r="E129" s="31" t="s">
        <v>220</v>
      </c>
      <c r="F129" s="90" t="s">
        <v>27</v>
      </c>
      <c r="G129" s="123" t="s">
        <v>28</v>
      </c>
      <c r="H129" s="91" t="s">
        <v>122</v>
      </c>
      <c r="I129" s="33"/>
      <c r="J129" s="145"/>
      <c r="K129" s="29"/>
      <c r="T129" s="29"/>
    </row>
    <row r="130" spans="2:20" s="14" customFormat="1" ht="27.6" x14ac:dyDescent="0.25">
      <c r="B130" s="149"/>
      <c r="C130" s="82" t="s">
        <v>403</v>
      </c>
      <c r="D130" s="170" t="s">
        <v>271</v>
      </c>
      <c r="E130" s="31" t="s">
        <v>272</v>
      </c>
      <c r="F130" s="87" t="s">
        <v>27</v>
      </c>
      <c r="G130" s="123" t="s">
        <v>28</v>
      </c>
      <c r="H130" s="91" t="s">
        <v>122</v>
      </c>
      <c r="I130" s="33"/>
      <c r="J130" s="145"/>
      <c r="K130" s="29"/>
      <c r="T130" s="29"/>
    </row>
    <row r="132" spans="2:20" x14ac:dyDescent="0.25">
      <c r="D132" s="171" t="s">
        <v>293</v>
      </c>
    </row>
  </sheetData>
  <autoFilter ref="A7:T114" xr:uid="{00000000-0001-0000-0300-000000000000}"/>
  <sortState xmlns:xlrd2="http://schemas.microsoft.com/office/spreadsheetml/2017/richdata2" ref="B38:T42">
    <sortCondition ref="D38:D42"/>
  </sortState>
  <mergeCells count="14">
    <mergeCell ref="B124:J124"/>
    <mergeCell ref="B125:J125"/>
    <mergeCell ref="B117:J117"/>
    <mergeCell ref="B123:J123"/>
    <mergeCell ref="B118:J118"/>
    <mergeCell ref="B116:I116"/>
    <mergeCell ref="B2:E2"/>
    <mergeCell ref="F2:J2"/>
    <mergeCell ref="D3:E3"/>
    <mergeCell ref="F3:I3"/>
    <mergeCell ref="B114:I114"/>
    <mergeCell ref="D4:J5"/>
    <mergeCell ref="D6:J6"/>
    <mergeCell ref="C3:C7"/>
  </mergeCells>
  <phoneticPr fontId="2" type="noConversion"/>
  <dataValidations count="1">
    <dataValidation type="custom" errorStyle="warning" allowBlank="1" showInputMessage="1" showErrorMessage="1" errorTitle="Validação do Valor" error="O Valor deve ser um número." sqref="J113" xr:uid="{7330BB2D-31EA-4980-9781-D5467BF4C91C}">
      <formula1>ISNUMBER($D113)</formula1>
    </dataValidation>
  </dataValidations>
  <pageMargins left="0.7" right="0.7" top="0.75" bottom="0.75" header="0.3" footer="0.3"/>
  <pageSetup paperSize="9" scale="53" fitToHeight="0" orientation="landscape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5C06E1-611D-4191-B348-2CDF3E35E90F}">
          <x14:formula1>
            <xm:f>Cadastros!$A$2:$A$7</xm:f>
          </x14:formula1>
          <xm:sqref>F128:F130 F8:F113</xm:sqref>
        </x14:dataValidation>
        <x14:dataValidation type="list" allowBlank="1" showInputMessage="1" showErrorMessage="1" xr:uid="{F340F7D7-DB07-45C3-88FF-4097720D18FB}">
          <x14:formula1>
            <xm:f>Cadastros!$B$2:$B$35</xm:f>
          </x14:formula1>
          <xm:sqref>G128:G130 G8:G113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FC2B-9268-4137-8C6F-F36E4E60D56B}">
  <sheetPr>
    <pageSetUpPr fitToPage="1"/>
  </sheetPr>
  <dimension ref="B1:T28"/>
  <sheetViews>
    <sheetView showGridLines="0" view="pageBreakPreview" topLeftCell="D1" zoomScale="90" zoomScaleNormal="90" zoomScaleSheetLayoutView="90" workbookViewId="0">
      <pane ySplit="7" topLeftCell="A8" activePane="bottomLeft" state="frozen"/>
      <selection activeCell="A11" sqref="A11:XFD11"/>
      <selection pane="bottomLeft" activeCell="G12" sqref="G12"/>
    </sheetView>
  </sheetViews>
  <sheetFormatPr defaultColWidth="9.109375" defaultRowHeight="13.8" x14ac:dyDescent="0.25"/>
  <cols>
    <col min="1" max="1" width="3.33203125" style="1" customWidth="1"/>
    <col min="2" max="2" width="10.5546875" style="1" customWidth="1"/>
    <col min="3" max="3" width="14.6640625" style="1" customWidth="1"/>
    <col min="4" max="4" width="63.88671875" style="1" customWidth="1"/>
    <col min="5" max="5" width="26.5546875" style="26" customWidth="1"/>
    <col min="6" max="6" width="32.33203125" style="1" bestFit="1" customWidth="1"/>
    <col min="7" max="7" width="32.33203125" style="1" customWidth="1"/>
    <col min="8" max="8" width="26.44140625" style="26" customWidth="1"/>
    <col min="9" max="9" width="16.88671875" style="1" bestFit="1" customWidth="1"/>
    <col min="10" max="10" width="21.109375" style="27" bestFit="1" customWidth="1"/>
    <col min="11" max="11" width="3.33203125" style="1" customWidth="1"/>
    <col min="12" max="12" width="23.44140625" style="26" customWidth="1"/>
    <col min="13" max="13" width="13.44140625" style="1" bestFit="1" customWidth="1"/>
    <col min="14" max="15" width="8" style="1" bestFit="1" customWidth="1"/>
    <col min="16" max="16" width="9.5546875" style="1" bestFit="1" customWidth="1"/>
    <col min="17" max="17" width="10.5546875" style="1" bestFit="1" customWidth="1"/>
    <col min="18" max="18" width="13" style="1" bestFit="1" customWidth="1"/>
    <col min="19" max="16384" width="9.109375" style="1"/>
  </cols>
  <sheetData>
    <row r="1" spans="2:20" ht="15" customHeight="1" thickBot="1" x14ac:dyDescent="0.3"/>
    <row r="2" spans="2:20" ht="40.5" customHeight="1" thickBot="1" x14ac:dyDescent="0.3">
      <c r="B2" s="334"/>
      <c r="C2" s="335"/>
      <c r="D2" s="335"/>
      <c r="E2" s="336"/>
      <c r="F2" s="276" t="s">
        <v>113</v>
      </c>
      <c r="G2" s="292"/>
      <c r="H2" s="292"/>
      <c r="I2" s="292"/>
      <c r="J2" s="277"/>
    </row>
    <row r="3" spans="2:20" ht="45.75" customHeight="1" thickBot="1" x14ac:dyDescent="0.3">
      <c r="B3" s="38"/>
      <c r="C3" s="337" t="s">
        <v>114</v>
      </c>
      <c r="D3" s="272" t="s">
        <v>193</v>
      </c>
      <c r="E3" s="274"/>
      <c r="F3" s="272" t="s">
        <v>115</v>
      </c>
      <c r="G3" s="273"/>
      <c r="H3" s="273"/>
      <c r="I3" s="273"/>
      <c r="J3" s="39" t="s">
        <v>191</v>
      </c>
    </row>
    <row r="4" spans="2:20" ht="15" customHeight="1" x14ac:dyDescent="0.25">
      <c r="B4" s="173"/>
      <c r="C4" s="338"/>
      <c r="D4" s="278" t="s">
        <v>219</v>
      </c>
      <c r="E4" s="293"/>
      <c r="F4" s="293"/>
      <c r="G4" s="293"/>
      <c r="H4" s="293"/>
      <c r="I4" s="293"/>
      <c r="J4" s="279"/>
      <c r="L4" s="152"/>
    </row>
    <row r="5" spans="2:20" ht="15" customHeight="1" thickBot="1" x14ac:dyDescent="0.3">
      <c r="B5" s="173"/>
      <c r="C5" s="338"/>
      <c r="D5" s="280"/>
      <c r="E5" s="296"/>
      <c r="F5" s="296"/>
      <c r="G5" s="296"/>
      <c r="H5" s="296"/>
      <c r="I5" s="296"/>
      <c r="J5" s="281"/>
    </row>
    <row r="6" spans="2:20" ht="22.95" customHeight="1" thickBot="1" x14ac:dyDescent="0.3">
      <c r="B6" s="173"/>
      <c r="C6" s="338"/>
      <c r="D6" s="276" t="s">
        <v>282</v>
      </c>
      <c r="E6" s="292"/>
      <c r="F6" s="292"/>
      <c r="G6" s="292"/>
      <c r="H6" s="292"/>
      <c r="I6" s="292"/>
      <c r="J6" s="279"/>
    </row>
    <row r="7" spans="2:20" ht="38.25" customHeight="1" thickBot="1" x14ac:dyDescent="0.3">
      <c r="B7" s="39" t="s">
        <v>99</v>
      </c>
      <c r="C7" s="339"/>
      <c r="D7" s="83" t="s">
        <v>116</v>
      </c>
      <c r="E7" s="39" t="s">
        <v>117</v>
      </c>
      <c r="F7" s="39" t="s">
        <v>118</v>
      </c>
      <c r="G7" s="83" t="s">
        <v>119</v>
      </c>
      <c r="H7" s="83" t="s">
        <v>171</v>
      </c>
      <c r="I7" s="83" t="s">
        <v>172</v>
      </c>
      <c r="J7" s="104" t="s">
        <v>101</v>
      </c>
      <c r="M7" s="151" t="s">
        <v>213</v>
      </c>
    </row>
    <row r="8" spans="2:20" s="14" customFormat="1" ht="17.25" customHeight="1" x14ac:dyDescent="0.25">
      <c r="B8" s="174">
        <v>1</v>
      </c>
      <c r="C8" s="190"/>
      <c r="D8" s="191" t="s">
        <v>173</v>
      </c>
      <c r="E8" s="192" t="s">
        <v>121</v>
      </c>
      <c r="F8" s="193" t="s">
        <v>27</v>
      </c>
      <c r="G8" s="193" t="s">
        <v>30</v>
      </c>
      <c r="H8" s="194" t="s">
        <v>174</v>
      </c>
      <c r="I8" s="195"/>
      <c r="J8" s="196"/>
      <c r="K8" s="29"/>
      <c r="L8" s="156"/>
      <c r="T8" s="29"/>
    </row>
    <row r="9" spans="2:20" s="14" customFormat="1" ht="17.25" customHeight="1" x14ac:dyDescent="0.25">
      <c r="B9" s="149">
        <v>2</v>
      </c>
      <c r="C9" s="82"/>
      <c r="D9" s="134" t="s">
        <v>175</v>
      </c>
      <c r="E9" s="84" t="s">
        <v>121</v>
      </c>
      <c r="F9" s="127" t="s">
        <v>27</v>
      </c>
      <c r="G9" s="127" t="s">
        <v>30</v>
      </c>
      <c r="H9" s="128" t="s">
        <v>128</v>
      </c>
      <c r="I9" s="160"/>
      <c r="J9" s="145"/>
      <c r="K9" s="29"/>
      <c r="L9" s="156"/>
      <c r="T9" s="29"/>
    </row>
    <row r="10" spans="2:20" s="14" customFormat="1" ht="17.25" customHeight="1" x14ac:dyDescent="0.25">
      <c r="B10" s="149">
        <v>3</v>
      </c>
      <c r="C10" s="82"/>
      <c r="D10" s="134" t="s">
        <v>208</v>
      </c>
      <c r="E10" s="84" t="s">
        <v>121</v>
      </c>
      <c r="F10" s="127" t="s">
        <v>27</v>
      </c>
      <c r="G10" s="127" t="s">
        <v>30</v>
      </c>
      <c r="H10" s="128" t="s">
        <v>128</v>
      </c>
      <c r="I10" s="160"/>
      <c r="J10" s="145"/>
      <c r="K10" s="29"/>
      <c r="L10" s="156"/>
      <c r="T10" s="29"/>
    </row>
    <row r="11" spans="2:20" s="14" customFormat="1" ht="41.4" x14ac:dyDescent="0.25">
      <c r="B11" s="149">
        <v>4</v>
      </c>
      <c r="C11" s="82"/>
      <c r="D11" s="134" t="s">
        <v>209</v>
      </c>
      <c r="E11" s="84" t="s">
        <v>121</v>
      </c>
      <c r="F11" s="148" t="s">
        <v>27</v>
      </c>
      <c r="G11" s="148" t="s">
        <v>30</v>
      </c>
      <c r="H11" s="128" t="s">
        <v>128</v>
      </c>
      <c r="I11" s="160"/>
      <c r="J11" s="145"/>
      <c r="K11" s="29"/>
      <c r="M11" s="153"/>
      <c r="T11" s="29"/>
    </row>
    <row r="12" spans="2:20" s="14" customFormat="1" ht="17.25" customHeight="1" thickBot="1" x14ac:dyDescent="0.3">
      <c r="B12" s="181">
        <v>5</v>
      </c>
      <c r="C12" s="182"/>
      <c r="D12" s="197" t="s">
        <v>207</v>
      </c>
      <c r="E12" s="198" t="s">
        <v>121</v>
      </c>
      <c r="F12" s="199" t="s">
        <v>27</v>
      </c>
      <c r="G12" s="199" t="s">
        <v>30</v>
      </c>
      <c r="H12" s="200" t="s">
        <v>128</v>
      </c>
      <c r="I12" s="201"/>
      <c r="J12" s="189"/>
      <c r="K12" s="29"/>
      <c r="L12" s="156"/>
      <c r="M12" s="161"/>
      <c r="T12" s="29"/>
    </row>
    <row r="13" spans="2:20" ht="18" customHeight="1" thickBot="1" x14ac:dyDescent="0.3">
      <c r="B13" s="331" t="s">
        <v>249</v>
      </c>
      <c r="C13" s="332"/>
      <c r="D13" s="332"/>
      <c r="E13" s="332"/>
      <c r="F13" s="332"/>
      <c r="G13" s="332"/>
      <c r="H13" s="332"/>
      <c r="I13" s="333"/>
      <c r="J13" s="103">
        <f>SUM(J8:J12)</f>
        <v>0</v>
      </c>
    </row>
    <row r="14" spans="2:20" ht="25.2" customHeight="1" x14ac:dyDescent="0.25">
      <c r="B14" s="341"/>
      <c r="C14" s="341"/>
      <c r="D14" s="341"/>
      <c r="E14" s="341"/>
      <c r="F14" s="341"/>
      <c r="G14" s="341"/>
      <c r="H14" s="341"/>
      <c r="I14" s="341"/>
      <c r="J14" s="341"/>
    </row>
    <row r="15" spans="2:20" ht="15" x14ac:dyDescent="0.25">
      <c r="B15" s="269" t="s">
        <v>275</v>
      </c>
      <c r="C15" s="269"/>
      <c r="D15" s="269"/>
      <c r="E15" s="269"/>
      <c r="F15" s="269"/>
      <c r="G15" s="269"/>
      <c r="H15" s="269"/>
      <c r="I15" s="269"/>
      <c r="J15" s="269"/>
    </row>
    <row r="16" spans="2:20" x14ac:dyDescent="0.25">
      <c r="F16" s="2"/>
      <c r="G16" s="2"/>
      <c r="J16" s="1"/>
    </row>
    <row r="17" spans="2:13" x14ac:dyDescent="0.25">
      <c r="F17" s="2"/>
      <c r="G17" s="2"/>
      <c r="J17" s="26"/>
    </row>
    <row r="18" spans="2:13" x14ac:dyDescent="0.25">
      <c r="F18" s="2"/>
      <c r="I18" s="27"/>
      <c r="J18" s="142"/>
      <c r="L18" s="154"/>
      <c r="M18" s="9"/>
    </row>
    <row r="19" spans="2:13" x14ac:dyDescent="0.25">
      <c r="J19" s="26"/>
    </row>
    <row r="20" spans="2:13" x14ac:dyDescent="0.25">
      <c r="J20" s="26"/>
    </row>
    <row r="21" spans="2:13" ht="15" customHeight="1" x14ac:dyDescent="0.25">
      <c r="B21" s="225"/>
      <c r="C21" s="225"/>
      <c r="D21" s="225"/>
      <c r="E21" s="225"/>
      <c r="F21" s="225"/>
      <c r="G21" s="225"/>
      <c r="H21" s="225"/>
      <c r="I21" s="225"/>
      <c r="J21" s="225"/>
      <c r="M21" s="27"/>
    </row>
    <row r="22" spans="2:13" ht="15" customHeight="1" x14ac:dyDescent="0.25">
      <c r="B22" s="225"/>
      <c r="C22" s="225"/>
      <c r="D22" s="225"/>
      <c r="E22" s="225"/>
      <c r="F22" s="225"/>
      <c r="G22" s="225"/>
      <c r="H22" s="225"/>
      <c r="I22" s="225"/>
      <c r="J22" s="225"/>
    </row>
    <row r="23" spans="2:13" ht="15" customHeight="1" x14ac:dyDescent="0.25">
      <c r="B23" s="225" t="s">
        <v>9</v>
      </c>
      <c r="C23" s="225"/>
      <c r="D23" s="225"/>
      <c r="E23" s="225"/>
      <c r="F23" s="225"/>
      <c r="G23" s="225"/>
      <c r="H23" s="225"/>
      <c r="I23" s="225"/>
      <c r="J23" s="225"/>
      <c r="L23" s="1"/>
    </row>
    <row r="24" spans="2:13" ht="15" customHeight="1" x14ac:dyDescent="0.25">
      <c r="B24" s="225" t="s">
        <v>75</v>
      </c>
      <c r="C24" s="225"/>
      <c r="D24" s="225"/>
      <c r="E24" s="225"/>
      <c r="F24" s="225"/>
      <c r="G24" s="225"/>
      <c r="H24" s="225"/>
      <c r="I24" s="225"/>
      <c r="J24" s="225"/>
      <c r="L24" s="1"/>
    </row>
    <row r="25" spans="2:13" x14ac:dyDescent="0.25">
      <c r="B25" s="140"/>
      <c r="C25" s="140"/>
      <c r="E25" s="141"/>
      <c r="F25" s="140"/>
      <c r="G25" s="140"/>
      <c r="H25" s="141"/>
      <c r="I25" s="140"/>
      <c r="J25" s="140"/>
    </row>
    <row r="28" spans="2:13" x14ac:dyDescent="0.25">
      <c r="H28" s="146"/>
      <c r="I28" s="147"/>
    </row>
  </sheetData>
  <autoFilter ref="B2:J13" xr:uid="{00000000-0001-0000-0300-000000000000}">
    <filterColumn colId="0" showButton="0"/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4">
    <mergeCell ref="B23:J23"/>
    <mergeCell ref="B24:J24"/>
    <mergeCell ref="B13:I13"/>
    <mergeCell ref="B15:J15"/>
    <mergeCell ref="B21:J21"/>
    <mergeCell ref="B22:J22"/>
    <mergeCell ref="B14:J14"/>
    <mergeCell ref="B2:E2"/>
    <mergeCell ref="F2:J2"/>
    <mergeCell ref="C3:C7"/>
    <mergeCell ref="D3:E3"/>
    <mergeCell ref="F3:I3"/>
    <mergeCell ref="D4:J5"/>
    <mergeCell ref="D6:J6"/>
  </mergeCells>
  <pageMargins left="0.7" right="0.7" top="0.75" bottom="0.75" header="0.3" footer="0.3"/>
  <pageSetup paperSize="9" scale="52" fitToHeight="0" orientation="landscape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265E9E-6437-4ED9-9FE5-D8C46C1E8C0C}">
          <x14:formula1>
            <xm:f>Cadastros!$A$2:$A$7</xm:f>
          </x14:formula1>
          <xm:sqref>F8:F12</xm:sqref>
        </x14:dataValidation>
        <x14:dataValidation type="list" allowBlank="1" showInputMessage="1" showErrorMessage="1" xr:uid="{593B0FE0-4D86-4E98-98E9-04AF8327CFFE}">
          <x14:formula1>
            <xm:f>Cadastros!$B$2:$B$35</xm:f>
          </x14:formula1>
          <xm:sqref>G8:G12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51990-6EE5-458F-9478-EAEA80134415}">
  <dimension ref="A1:L107"/>
  <sheetViews>
    <sheetView workbookViewId="0">
      <selection activeCell="L9" sqref="L2:L9"/>
    </sheetView>
  </sheetViews>
  <sheetFormatPr defaultRowHeight="14.4" x14ac:dyDescent="0.3"/>
  <cols>
    <col min="1" max="1" width="13.44140625" bestFit="1" customWidth="1"/>
    <col min="2" max="2" width="10.33203125" bestFit="1" customWidth="1"/>
    <col min="3" max="4" width="14.33203125" bestFit="1" customWidth="1"/>
    <col min="5" max="5" width="11.6640625" bestFit="1" customWidth="1"/>
    <col min="6" max="6" width="19" bestFit="1" customWidth="1"/>
    <col min="8" max="8" width="17" bestFit="1" customWidth="1"/>
    <col min="10" max="10" width="12.33203125" bestFit="1" customWidth="1"/>
    <col min="12" max="12" width="15.33203125" customWidth="1"/>
  </cols>
  <sheetData>
    <row r="1" spans="1:12" x14ac:dyDescent="0.3">
      <c r="A1" s="70" t="s">
        <v>176</v>
      </c>
      <c r="B1" s="70" t="s">
        <v>177</v>
      </c>
      <c r="C1" s="70" t="s">
        <v>178</v>
      </c>
      <c r="D1" s="71" t="s">
        <v>179</v>
      </c>
      <c r="E1" s="70" t="s">
        <v>180</v>
      </c>
      <c r="F1" s="70" t="s">
        <v>181</v>
      </c>
      <c r="G1" s="88"/>
      <c r="H1" s="88" t="s">
        <v>182</v>
      </c>
      <c r="I1" s="88"/>
      <c r="J1" s="88" t="s">
        <v>183</v>
      </c>
      <c r="K1" s="89"/>
      <c r="L1" s="89" t="s">
        <v>184</v>
      </c>
    </row>
    <row r="2" spans="1:12" x14ac:dyDescent="0.3">
      <c r="A2">
        <v>1025</v>
      </c>
      <c r="B2">
        <v>9.9</v>
      </c>
      <c r="C2">
        <v>760895.47</v>
      </c>
      <c r="D2">
        <v>98986.64</v>
      </c>
      <c r="H2" s="211">
        <v>4478.8999999999996</v>
      </c>
      <c r="I2" s="211" t="s">
        <v>323</v>
      </c>
      <c r="L2">
        <v>760895.47</v>
      </c>
    </row>
    <row r="3" spans="1:12" x14ac:dyDescent="0.3">
      <c r="A3">
        <v>850</v>
      </c>
      <c r="B3">
        <v>39.6</v>
      </c>
      <c r="C3">
        <v>46448</v>
      </c>
      <c r="D3">
        <v>2481.3000000000002</v>
      </c>
      <c r="L3">
        <v>48332.55</v>
      </c>
    </row>
    <row r="4" spans="1:12" x14ac:dyDescent="0.3">
      <c r="A4">
        <v>460</v>
      </c>
      <c r="B4">
        <v>12</v>
      </c>
      <c r="C4">
        <v>1268942.1399999999</v>
      </c>
      <c r="D4">
        <v>599137.31999999995</v>
      </c>
      <c r="L4">
        <v>46448</v>
      </c>
    </row>
    <row r="5" spans="1:12" x14ac:dyDescent="0.3">
      <c r="A5">
        <v>3137.77</v>
      </c>
      <c r="B5">
        <v>9.9</v>
      </c>
      <c r="C5">
        <v>97247.25</v>
      </c>
      <c r="D5">
        <v>56347.09</v>
      </c>
      <c r="L5">
        <v>1305929.6399999999</v>
      </c>
    </row>
    <row r="6" spans="1:12" x14ac:dyDescent="0.3">
      <c r="A6">
        <v>722.73</v>
      </c>
      <c r="B6">
        <v>9.9</v>
      </c>
      <c r="C6">
        <v>142388.16</v>
      </c>
      <c r="D6">
        <v>2573.5</v>
      </c>
      <c r="L6">
        <v>8582.4</v>
      </c>
    </row>
    <row r="7" spans="1:12" x14ac:dyDescent="0.3">
      <c r="A7">
        <v>722.73</v>
      </c>
      <c r="B7">
        <v>9.9</v>
      </c>
      <c r="D7">
        <v>11751.74</v>
      </c>
      <c r="L7">
        <v>97247.25</v>
      </c>
    </row>
    <row r="8" spans="1:12" x14ac:dyDescent="0.3">
      <c r="A8">
        <v>91043.41</v>
      </c>
      <c r="B8">
        <v>9.9</v>
      </c>
      <c r="D8">
        <v>35870.39</v>
      </c>
      <c r="L8">
        <v>310000</v>
      </c>
    </row>
    <row r="9" spans="1:12" x14ac:dyDescent="0.3">
      <c r="A9">
        <v>1025</v>
      </c>
      <c r="B9">
        <v>29.7</v>
      </c>
      <c r="D9">
        <v>1313981.4399999999</v>
      </c>
    </row>
    <row r="10" spans="1:12" x14ac:dyDescent="0.3">
      <c r="A10">
        <v>2481.3000000000002</v>
      </c>
      <c r="B10" s="211">
        <f>SUM(B2:B9)</f>
        <v>130.80000000000001</v>
      </c>
      <c r="D10">
        <v>30830.959999999999</v>
      </c>
    </row>
    <row r="11" spans="1:12" x14ac:dyDescent="0.3">
      <c r="A11">
        <v>580341</v>
      </c>
      <c r="D11">
        <v>9.9</v>
      </c>
    </row>
    <row r="12" spans="1:12" x14ac:dyDescent="0.3">
      <c r="A12">
        <v>445.61</v>
      </c>
      <c r="D12">
        <v>27667.43</v>
      </c>
    </row>
    <row r="13" spans="1:12" x14ac:dyDescent="0.3">
      <c r="A13">
        <v>2670</v>
      </c>
      <c r="D13">
        <v>6897.84</v>
      </c>
    </row>
    <row r="14" spans="1:12" x14ac:dyDescent="0.3">
      <c r="A14">
        <v>2041</v>
      </c>
      <c r="D14">
        <v>29.7</v>
      </c>
    </row>
    <row r="15" spans="1:12" x14ac:dyDescent="0.3">
      <c r="A15">
        <v>2005</v>
      </c>
    </row>
    <row r="16" spans="1:12" x14ac:dyDescent="0.3">
      <c r="A16">
        <v>3529</v>
      </c>
    </row>
    <row r="17" spans="1:1" x14ac:dyDescent="0.3">
      <c r="A17">
        <v>2006</v>
      </c>
    </row>
    <row r="18" spans="1:1" x14ac:dyDescent="0.3">
      <c r="A18">
        <v>2005</v>
      </c>
    </row>
    <row r="19" spans="1:1" x14ac:dyDescent="0.3">
      <c r="A19">
        <v>2361</v>
      </c>
    </row>
    <row r="20" spans="1:1" x14ac:dyDescent="0.3">
      <c r="A20">
        <v>540</v>
      </c>
    </row>
    <row r="21" spans="1:1" x14ac:dyDescent="0.3">
      <c r="A21">
        <v>3354</v>
      </c>
    </row>
    <row r="22" spans="1:1" x14ac:dyDescent="0.3">
      <c r="A22">
        <v>2240</v>
      </c>
    </row>
    <row r="23" spans="1:1" x14ac:dyDescent="0.3">
      <c r="A23">
        <v>1930</v>
      </c>
    </row>
    <row r="24" spans="1:1" x14ac:dyDescent="0.3">
      <c r="A24">
        <v>2156</v>
      </c>
    </row>
    <row r="25" spans="1:1" x14ac:dyDescent="0.3">
      <c r="A25">
        <v>2191</v>
      </c>
    </row>
    <row r="26" spans="1:1" x14ac:dyDescent="0.3">
      <c r="A26">
        <v>1132</v>
      </c>
    </row>
    <row r="27" spans="1:1" x14ac:dyDescent="0.3">
      <c r="A27">
        <v>4179</v>
      </c>
    </row>
    <row r="28" spans="1:1" x14ac:dyDescent="0.3">
      <c r="A28">
        <v>2592</v>
      </c>
    </row>
    <row r="29" spans="1:1" x14ac:dyDescent="0.3">
      <c r="A29">
        <v>2900</v>
      </c>
    </row>
    <row r="30" spans="1:1" x14ac:dyDescent="0.3">
      <c r="A30">
        <v>2499</v>
      </c>
    </row>
    <row r="31" spans="1:1" x14ac:dyDescent="0.3">
      <c r="A31">
        <v>1975</v>
      </c>
    </row>
    <row r="32" spans="1:1" x14ac:dyDescent="0.3">
      <c r="A32">
        <v>1294</v>
      </c>
    </row>
    <row r="33" spans="1:1" x14ac:dyDescent="0.3">
      <c r="A33">
        <v>2539</v>
      </c>
    </row>
    <row r="34" spans="1:1" x14ac:dyDescent="0.3">
      <c r="A34">
        <v>2592</v>
      </c>
    </row>
    <row r="35" spans="1:1" x14ac:dyDescent="0.3">
      <c r="A35">
        <v>2592</v>
      </c>
    </row>
    <row r="36" spans="1:1" x14ac:dyDescent="0.3">
      <c r="A36">
        <v>2951.26</v>
      </c>
    </row>
    <row r="37" spans="1:1" x14ac:dyDescent="0.3">
      <c r="A37">
        <v>2245</v>
      </c>
    </row>
    <row r="38" spans="1:1" x14ac:dyDescent="0.3">
      <c r="A38">
        <v>2060</v>
      </c>
    </row>
    <row r="39" spans="1:1" x14ac:dyDescent="0.3">
      <c r="A39">
        <v>3010</v>
      </c>
    </row>
    <row r="40" spans="1:1" x14ac:dyDescent="0.3">
      <c r="A40">
        <v>3095</v>
      </c>
    </row>
    <row r="41" spans="1:1" x14ac:dyDescent="0.3">
      <c r="A41">
        <v>2390.5</v>
      </c>
    </row>
    <row r="42" spans="1:1" x14ac:dyDescent="0.3">
      <c r="A42">
        <v>2316</v>
      </c>
    </row>
    <row r="43" spans="1:1" x14ac:dyDescent="0.3">
      <c r="A43">
        <v>20642</v>
      </c>
    </row>
    <row r="44" spans="1:1" x14ac:dyDescent="0.3">
      <c r="A44">
        <v>3691.2</v>
      </c>
    </row>
    <row r="45" spans="1:1" x14ac:dyDescent="0.3">
      <c r="A45">
        <v>15450.05</v>
      </c>
    </row>
    <row r="46" spans="1:1" x14ac:dyDescent="0.3">
      <c r="A46">
        <v>1318.8</v>
      </c>
    </row>
    <row r="47" spans="1:1" x14ac:dyDescent="0.3">
      <c r="A47">
        <v>10000</v>
      </c>
    </row>
    <row r="48" spans="1:1" x14ac:dyDescent="0.3">
      <c r="A48">
        <v>538.54</v>
      </c>
    </row>
    <row r="49" spans="1:1" x14ac:dyDescent="0.3">
      <c r="A49">
        <v>2524</v>
      </c>
    </row>
    <row r="50" spans="1:1" x14ac:dyDescent="0.3">
      <c r="A50">
        <v>4478.8999999999996</v>
      </c>
    </row>
    <row r="51" spans="1:1" x14ac:dyDescent="0.3">
      <c r="A51">
        <v>2246.65</v>
      </c>
    </row>
    <row r="52" spans="1:1" x14ac:dyDescent="0.3">
      <c r="A52">
        <v>2246.65</v>
      </c>
    </row>
    <row r="53" spans="1:1" x14ac:dyDescent="0.3">
      <c r="A53">
        <v>3150.13</v>
      </c>
    </row>
    <row r="54" spans="1:1" x14ac:dyDescent="0.3">
      <c r="A54">
        <v>4086.41</v>
      </c>
    </row>
    <row r="55" spans="1:1" x14ac:dyDescent="0.3">
      <c r="A55">
        <v>11581.75</v>
      </c>
    </row>
    <row r="56" spans="1:1" x14ac:dyDescent="0.3">
      <c r="A56">
        <v>3888.64</v>
      </c>
    </row>
    <row r="57" spans="1:1" x14ac:dyDescent="0.3">
      <c r="A57">
        <v>14000</v>
      </c>
    </row>
    <row r="58" spans="1:1" x14ac:dyDescent="0.3">
      <c r="A58">
        <v>1800</v>
      </c>
    </row>
    <row r="59" spans="1:1" x14ac:dyDescent="0.3">
      <c r="A59">
        <v>1400</v>
      </c>
    </row>
    <row r="60" spans="1:1" x14ac:dyDescent="0.3">
      <c r="A60">
        <v>1400</v>
      </c>
    </row>
    <row r="61" spans="1:1" x14ac:dyDescent="0.3">
      <c r="A61">
        <v>1800</v>
      </c>
    </row>
    <row r="62" spans="1:1" x14ac:dyDescent="0.3">
      <c r="A62">
        <v>8448</v>
      </c>
    </row>
    <row r="63" spans="1:1" x14ac:dyDescent="0.3">
      <c r="A63">
        <v>14000</v>
      </c>
    </row>
    <row r="64" spans="1:1" x14ac:dyDescent="0.3">
      <c r="A64">
        <v>14000</v>
      </c>
    </row>
    <row r="65" spans="1:1" x14ac:dyDescent="0.3">
      <c r="A65">
        <v>429.6</v>
      </c>
    </row>
    <row r="66" spans="1:1" x14ac:dyDescent="0.3">
      <c r="A66">
        <v>109.9</v>
      </c>
    </row>
    <row r="67" spans="1:1" x14ac:dyDescent="0.3">
      <c r="A67">
        <v>1281260</v>
      </c>
    </row>
    <row r="68" spans="1:1" x14ac:dyDescent="0.3">
      <c r="A68">
        <v>23000</v>
      </c>
    </row>
    <row r="69" spans="1:1" x14ac:dyDescent="0.3">
      <c r="A69">
        <v>2387.66</v>
      </c>
    </row>
    <row r="70" spans="1:1" x14ac:dyDescent="0.3">
      <c r="A70">
        <v>7323.88</v>
      </c>
    </row>
    <row r="71" spans="1:1" x14ac:dyDescent="0.3">
      <c r="A71">
        <v>1669.64</v>
      </c>
    </row>
    <row r="72" spans="1:1" x14ac:dyDescent="0.3">
      <c r="A72">
        <v>8344.91</v>
      </c>
    </row>
    <row r="73" spans="1:1" x14ac:dyDescent="0.3">
      <c r="A73">
        <v>4899.7</v>
      </c>
    </row>
    <row r="74" spans="1:1" x14ac:dyDescent="0.3">
      <c r="A74">
        <v>4730.8599999999997</v>
      </c>
    </row>
    <row r="75" spans="1:1" x14ac:dyDescent="0.3">
      <c r="A75">
        <v>11175.95</v>
      </c>
    </row>
    <row r="76" spans="1:1" x14ac:dyDescent="0.3">
      <c r="A76">
        <v>8582.4</v>
      </c>
    </row>
    <row r="77" spans="1:1" x14ac:dyDescent="0.3">
      <c r="A77">
        <v>7601.12</v>
      </c>
    </row>
    <row r="78" spans="1:1" x14ac:dyDescent="0.3">
      <c r="A78">
        <v>11324.56</v>
      </c>
    </row>
    <row r="79" spans="1:1" x14ac:dyDescent="0.3">
      <c r="A79">
        <v>4392.5600000000004</v>
      </c>
    </row>
    <row r="80" spans="1:1" x14ac:dyDescent="0.3">
      <c r="A80">
        <v>4349.1899999999996</v>
      </c>
    </row>
    <row r="81" spans="1:1" x14ac:dyDescent="0.3">
      <c r="A81">
        <v>2051.56</v>
      </c>
    </row>
    <row r="82" spans="1:1" x14ac:dyDescent="0.3">
      <c r="A82">
        <v>2301.64</v>
      </c>
    </row>
    <row r="83" spans="1:1" x14ac:dyDescent="0.3">
      <c r="A83">
        <v>2544.64</v>
      </c>
    </row>
    <row r="84" spans="1:1" x14ac:dyDescent="0.3">
      <c r="A84">
        <v>2304.81</v>
      </c>
    </row>
    <row r="85" spans="1:1" x14ac:dyDescent="0.3">
      <c r="A85">
        <v>3122.66</v>
      </c>
    </row>
    <row r="86" spans="1:1" x14ac:dyDescent="0.3">
      <c r="A86">
        <v>4007.35</v>
      </c>
    </row>
    <row r="87" spans="1:1" x14ac:dyDescent="0.3">
      <c r="A87">
        <v>3993.53</v>
      </c>
    </row>
    <row r="88" spans="1:1" x14ac:dyDescent="0.3">
      <c r="A88">
        <v>3701.2</v>
      </c>
    </row>
    <row r="89" spans="1:1" x14ac:dyDescent="0.3">
      <c r="A89">
        <v>5861.24</v>
      </c>
    </row>
    <row r="90" spans="1:1" x14ac:dyDescent="0.3">
      <c r="A90">
        <v>3136.83</v>
      </c>
    </row>
    <row r="91" spans="1:1" x14ac:dyDescent="0.3">
      <c r="A91">
        <v>3139.99</v>
      </c>
    </row>
    <row r="92" spans="1:1" x14ac:dyDescent="0.3">
      <c r="A92">
        <v>4149.72</v>
      </c>
    </row>
    <row r="93" spans="1:1" x14ac:dyDescent="0.3">
      <c r="A93">
        <v>4556.99</v>
      </c>
    </row>
    <row r="94" spans="1:1" x14ac:dyDescent="0.3">
      <c r="A94">
        <v>3148.19</v>
      </c>
    </row>
    <row r="95" spans="1:1" x14ac:dyDescent="0.3">
      <c r="A95">
        <v>3122.66</v>
      </c>
    </row>
    <row r="96" spans="1:1" x14ac:dyDescent="0.3">
      <c r="A96">
        <v>1086.52</v>
      </c>
    </row>
    <row r="97" spans="1:1" x14ac:dyDescent="0.3">
      <c r="A97">
        <v>3122.66</v>
      </c>
    </row>
    <row r="98" spans="1:1" x14ac:dyDescent="0.3">
      <c r="A98">
        <v>2939.57</v>
      </c>
    </row>
    <row r="99" spans="1:1" x14ac:dyDescent="0.3">
      <c r="A99">
        <v>2939.57</v>
      </c>
    </row>
    <row r="100" spans="1:1" x14ac:dyDescent="0.3">
      <c r="A100">
        <v>2237.85</v>
      </c>
    </row>
    <row r="101" spans="1:1" x14ac:dyDescent="0.3">
      <c r="A101">
        <v>2944.43</v>
      </c>
    </row>
    <row r="102" spans="1:1" x14ac:dyDescent="0.3">
      <c r="A102">
        <v>2944.43</v>
      </c>
    </row>
    <row r="103" spans="1:1" x14ac:dyDescent="0.3">
      <c r="A103">
        <v>4898.46</v>
      </c>
    </row>
    <row r="104" spans="1:1" x14ac:dyDescent="0.3">
      <c r="A104">
        <v>6327.51</v>
      </c>
    </row>
    <row r="105" spans="1:1" x14ac:dyDescent="0.3">
      <c r="A105">
        <v>89973.61</v>
      </c>
    </row>
    <row r="106" spans="1:1" x14ac:dyDescent="0.3">
      <c r="A106">
        <v>644.55999999999995</v>
      </c>
    </row>
    <row r="107" spans="1:1" x14ac:dyDescent="0.3">
      <c r="A107">
        <v>3307.5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314C-5E03-4BED-9EB7-A2CD4F1EBE9F}">
  <dimension ref="A1:B35"/>
  <sheetViews>
    <sheetView topLeftCell="B4" workbookViewId="0">
      <selection activeCell="E23" sqref="E23"/>
    </sheetView>
  </sheetViews>
  <sheetFormatPr defaultRowHeight="14.4" x14ac:dyDescent="0.3"/>
  <cols>
    <col min="1" max="1" width="38.33203125" bestFit="1" customWidth="1"/>
    <col min="2" max="2" width="58.5546875" bestFit="1" customWidth="1"/>
  </cols>
  <sheetData>
    <row r="1" spans="1:2" x14ac:dyDescent="0.3">
      <c r="A1" t="s">
        <v>185</v>
      </c>
      <c r="B1" t="s">
        <v>186</v>
      </c>
    </row>
    <row r="2" spans="1:2" x14ac:dyDescent="0.3">
      <c r="A2" s="94" t="s">
        <v>27</v>
      </c>
      <c r="B2" s="92" t="s">
        <v>28</v>
      </c>
    </row>
    <row r="3" spans="1:2" x14ac:dyDescent="0.3">
      <c r="A3" s="94" t="s">
        <v>32</v>
      </c>
      <c r="B3" s="92" t="s">
        <v>29</v>
      </c>
    </row>
    <row r="4" spans="1:2" x14ac:dyDescent="0.3">
      <c r="A4" s="94" t="s">
        <v>39</v>
      </c>
      <c r="B4" s="92" t="s">
        <v>30</v>
      </c>
    </row>
    <row r="5" spans="1:2" x14ac:dyDescent="0.3">
      <c r="A5" s="94" t="s">
        <v>42</v>
      </c>
      <c r="B5" s="92" t="s">
        <v>31</v>
      </c>
    </row>
    <row r="6" spans="1:2" x14ac:dyDescent="0.3">
      <c r="A6" s="97" t="s">
        <v>63</v>
      </c>
      <c r="B6" s="92" t="s">
        <v>33</v>
      </c>
    </row>
    <row r="7" spans="1:2" x14ac:dyDescent="0.3">
      <c r="A7" s="97" t="s">
        <v>64</v>
      </c>
      <c r="B7" s="92" t="s">
        <v>34</v>
      </c>
    </row>
    <row r="8" spans="1:2" x14ac:dyDescent="0.3">
      <c r="B8" s="92" t="s">
        <v>35</v>
      </c>
    </row>
    <row r="9" spans="1:2" x14ac:dyDescent="0.3">
      <c r="B9" s="92" t="s">
        <v>36</v>
      </c>
    </row>
    <row r="10" spans="1:2" x14ac:dyDescent="0.3">
      <c r="B10" s="92" t="s">
        <v>37</v>
      </c>
    </row>
    <row r="11" spans="1:2" x14ac:dyDescent="0.3">
      <c r="B11" s="92" t="s">
        <v>38</v>
      </c>
    </row>
    <row r="12" spans="1:2" x14ac:dyDescent="0.3">
      <c r="B12" s="92" t="s">
        <v>40</v>
      </c>
    </row>
    <row r="13" spans="1:2" x14ac:dyDescent="0.3">
      <c r="B13" s="92" t="s">
        <v>41</v>
      </c>
    </row>
    <row r="14" spans="1:2" x14ac:dyDescent="0.3">
      <c r="B14" s="92" t="s">
        <v>43</v>
      </c>
    </row>
    <row r="15" spans="1:2" x14ac:dyDescent="0.3">
      <c r="B15" s="92" t="s">
        <v>44</v>
      </c>
    </row>
    <row r="16" spans="1:2" x14ac:dyDescent="0.3">
      <c r="B16" s="92" t="s">
        <v>45</v>
      </c>
    </row>
    <row r="17" spans="2:2" x14ac:dyDescent="0.3">
      <c r="B17" s="92" t="s">
        <v>46</v>
      </c>
    </row>
    <row r="18" spans="2:2" x14ac:dyDescent="0.3">
      <c r="B18" s="92" t="s">
        <v>47</v>
      </c>
    </row>
    <row r="19" spans="2:2" x14ac:dyDescent="0.3">
      <c r="B19" s="92" t="s">
        <v>48</v>
      </c>
    </row>
    <row r="20" spans="2:2" x14ac:dyDescent="0.3">
      <c r="B20" s="92" t="s">
        <v>49</v>
      </c>
    </row>
    <row r="21" spans="2:2" x14ac:dyDescent="0.3">
      <c r="B21" s="92" t="s">
        <v>50</v>
      </c>
    </row>
    <row r="22" spans="2:2" x14ac:dyDescent="0.3">
      <c r="B22" s="92" t="s">
        <v>51</v>
      </c>
    </row>
    <row r="23" spans="2:2" x14ac:dyDescent="0.3">
      <c r="B23" s="92" t="s">
        <v>52</v>
      </c>
    </row>
    <row r="24" spans="2:2" x14ac:dyDescent="0.3">
      <c r="B24" s="92" t="s">
        <v>53</v>
      </c>
    </row>
    <row r="25" spans="2:2" x14ac:dyDescent="0.3">
      <c r="B25" s="92" t="s">
        <v>54</v>
      </c>
    </row>
    <row r="26" spans="2:2" x14ac:dyDescent="0.3">
      <c r="B26" s="92" t="s">
        <v>55</v>
      </c>
    </row>
    <row r="27" spans="2:2" x14ac:dyDescent="0.3">
      <c r="B27" s="92" t="s">
        <v>56</v>
      </c>
    </row>
    <row r="28" spans="2:2" x14ac:dyDescent="0.3">
      <c r="B28" s="92" t="s">
        <v>57</v>
      </c>
    </row>
    <row r="29" spans="2:2" x14ac:dyDescent="0.3">
      <c r="B29" s="92" t="s">
        <v>58</v>
      </c>
    </row>
    <row r="30" spans="2:2" x14ac:dyDescent="0.3">
      <c r="B30" s="92" t="s">
        <v>59</v>
      </c>
    </row>
    <row r="31" spans="2:2" x14ac:dyDescent="0.3">
      <c r="B31" s="92" t="s">
        <v>60</v>
      </c>
    </row>
    <row r="32" spans="2:2" x14ac:dyDescent="0.3">
      <c r="B32" s="92" t="s">
        <v>61</v>
      </c>
    </row>
    <row r="33" spans="2:2" x14ac:dyDescent="0.3">
      <c r="B33" s="101" t="s">
        <v>62</v>
      </c>
    </row>
    <row r="34" spans="2:2" x14ac:dyDescent="0.3">
      <c r="B34" s="97" t="s">
        <v>63</v>
      </c>
    </row>
    <row r="35" spans="2:2" x14ac:dyDescent="0.3">
      <c r="B35" s="97" t="s">
        <v>64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DCB58-5215-46F1-B276-B62F0E9EC7CB}">
  <dimension ref="A2:E35"/>
  <sheetViews>
    <sheetView topLeftCell="A19" workbookViewId="0">
      <selection activeCell="A36" sqref="A36"/>
    </sheetView>
  </sheetViews>
  <sheetFormatPr defaultRowHeight="14.4" x14ac:dyDescent="0.3"/>
  <cols>
    <col min="1" max="1" width="66.33203125" customWidth="1"/>
    <col min="2" max="2" width="28.109375" customWidth="1"/>
    <col min="3" max="3" width="23.77734375" bestFit="1" customWidth="1"/>
  </cols>
  <sheetData>
    <row r="2" spans="1:5" x14ac:dyDescent="0.3">
      <c r="A2" s="132" t="s">
        <v>168</v>
      </c>
      <c r="B2" s="31" t="s">
        <v>169</v>
      </c>
      <c r="C2" s="142" t="s">
        <v>64</v>
      </c>
    </row>
    <row r="3" spans="1:5" x14ac:dyDescent="0.3">
      <c r="A3" s="132" t="s">
        <v>195</v>
      </c>
      <c r="B3" s="31" t="s">
        <v>196</v>
      </c>
      <c r="C3" s="142" t="s">
        <v>32</v>
      </c>
    </row>
    <row r="4" spans="1:5" x14ac:dyDescent="0.3">
      <c r="A4" s="132" t="s">
        <v>133</v>
      </c>
      <c r="B4" s="31" t="s">
        <v>134</v>
      </c>
      <c r="C4" s="142" t="s">
        <v>32</v>
      </c>
    </row>
    <row r="5" spans="1:5" x14ac:dyDescent="0.3">
      <c r="A5" s="132" t="s">
        <v>131</v>
      </c>
      <c r="B5" s="31" t="s">
        <v>132</v>
      </c>
      <c r="C5" s="142" t="s">
        <v>32</v>
      </c>
    </row>
    <row r="6" spans="1:5" x14ac:dyDescent="0.3">
      <c r="A6" s="132" t="s">
        <v>197</v>
      </c>
      <c r="B6" s="31" t="s">
        <v>198</v>
      </c>
      <c r="C6" s="142" t="s">
        <v>32</v>
      </c>
    </row>
    <row r="7" spans="1:5" x14ac:dyDescent="0.3">
      <c r="A7" s="133" t="s">
        <v>163</v>
      </c>
      <c r="B7" s="31" t="s">
        <v>164</v>
      </c>
    </row>
    <row r="8" spans="1:5" x14ac:dyDescent="0.3">
      <c r="A8" s="132" t="s">
        <v>135</v>
      </c>
      <c r="B8" s="31" t="s">
        <v>136</v>
      </c>
    </row>
    <row r="9" spans="1:5" x14ac:dyDescent="0.3">
      <c r="A9" s="133" t="s">
        <v>151</v>
      </c>
      <c r="B9" s="31" t="s">
        <v>152</v>
      </c>
    </row>
    <row r="10" spans="1:5" x14ac:dyDescent="0.3">
      <c r="A10" s="132" t="s">
        <v>162</v>
      </c>
      <c r="B10" s="31" t="s">
        <v>161</v>
      </c>
      <c r="C10" s="32" t="s">
        <v>42</v>
      </c>
    </row>
    <row r="11" spans="1:5" x14ac:dyDescent="0.3">
      <c r="A11" s="132" t="s">
        <v>143</v>
      </c>
      <c r="B11" s="31" t="s">
        <v>144</v>
      </c>
      <c r="C11" s="143" t="s">
        <v>32</v>
      </c>
      <c r="D11" s="168" t="s">
        <v>225</v>
      </c>
    </row>
    <row r="12" spans="1:5" x14ac:dyDescent="0.3">
      <c r="A12" s="133" t="s">
        <v>157</v>
      </c>
      <c r="B12" s="31" t="s">
        <v>158</v>
      </c>
      <c r="C12" s="80" t="s">
        <v>42</v>
      </c>
      <c r="E12" t="s">
        <v>210</v>
      </c>
    </row>
    <row r="13" spans="1:5" x14ac:dyDescent="0.3">
      <c r="A13" s="132" t="s">
        <v>149</v>
      </c>
      <c r="B13" s="31" t="s">
        <v>150</v>
      </c>
      <c r="C13" s="143"/>
    </row>
    <row r="14" spans="1:5" x14ac:dyDescent="0.3">
      <c r="A14" s="132" t="s">
        <v>129</v>
      </c>
      <c r="B14" s="31" t="s">
        <v>130</v>
      </c>
      <c r="C14" s="80" t="s">
        <v>27</v>
      </c>
      <c r="E14" t="s">
        <v>210</v>
      </c>
    </row>
    <row r="15" spans="1:5" x14ac:dyDescent="0.3">
      <c r="A15" s="133" t="s">
        <v>145</v>
      </c>
      <c r="B15" s="31" t="s">
        <v>146</v>
      </c>
      <c r="C15" s="32" t="s">
        <v>42</v>
      </c>
      <c r="E15" t="s">
        <v>210</v>
      </c>
    </row>
    <row r="16" spans="1:5" x14ac:dyDescent="0.3">
      <c r="A16" s="132" t="s">
        <v>153</v>
      </c>
      <c r="B16" s="31" t="s">
        <v>154</v>
      </c>
      <c r="C16" s="144"/>
    </row>
    <row r="17" spans="1:5" x14ac:dyDescent="0.3">
      <c r="A17" s="132" t="s">
        <v>199</v>
      </c>
      <c r="B17" s="31" t="s">
        <v>200</v>
      </c>
      <c r="C17" s="32" t="s">
        <v>42</v>
      </c>
    </row>
    <row r="18" spans="1:5" x14ac:dyDescent="0.3">
      <c r="A18" s="132" t="s">
        <v>137</v>
      </c>
      <c r="B18" s="31" t="s">
        <v>138</v>
      </c>
      <c r="C18" s="80" t="s">
        <v>32</v>
      </c>
    </row>
    <row r="19" spans="1:5" x14ac:dyDescent="0.3">
      <c r="A19" s="132" t="s">
        <v>139</v>
      </c>
      <c r="B19" s="31" t="s">
        <v>140</v>
      </c>
      <c r="C19" s="143"/>
    </row>
    <row r="20" spans="1:5" x14ac:dyDescent="0.3">
      <c r="A20" s="133" t="s">
        <v>147</v>
      </c>
      <c r="B20" s="31" t="s">
        <v>148</v>
      </c>
      <c r="C20" s="80" t="s">
        <v>42</v>
      </c>
      <c r="E20" t="s">
        <v>210</v>
      </c>
    </row>
    <row r="21" spans="1:5" x14ac:dyDescent="0.3">
      <c r="A21" s="132" t="s">
        <v>201</v>
      </c>
      <c r="B21" s="31" t="s">
        <v>202</v>
      </c>
      <c r="C21" s="80" t="s">
        <v>32</v>
      </c>
    </row>
    <row r="22" spans="1:5" x14ac:dyDescent="0.3">
      <c r="A22" s="132" t="s">
        <v>141</v>
      </c>
      <c r="B22" s="31" t="s">
        <v>142</v>
      </c>
      <c r="C22" s="80" t="s">
        <v>32</v>
      </c>
    </row>
    <row r="23" spans="1:5" x14ac:dyDescent="0.3">
      <c r="A23" s="132" t="s">
        <v>203</v>
      </c>
      <c r="B23" s="31" t="s">
        <v>204</v>
      </c>
      <c r="C23" s="80" t="s">
        <v>42</v>
      </c>
      <c r="E23" t="s">
        <v>210</v>
      </c>
    </row>
    <row r="24" spans="1:5" x14ac:dyDescent="0.3">
      <c r="A24" s="132" t="s">
        <v>194</v>
      </c>
      <c r="B24" s="31" t="s">
        <v>165</v>
      </c>
      <c r="C24" s="80" t="s">
        <v>42</v>
      </c>
    </row>
    <row r="25" spans="1:5" x14ac:dyDescent="0.3">
      <c r="A25" s="133" t="s">
        <v>166</v>
      </c>
      <c r="B25" s="31" t="s">
        <v>167</v>
      </c>
      <c r="C25" s="80" t="s">
        <v>42</v>
      </c>
    </row>
    <row r="26" spans="1:5" x14ac:dyDescent="0.3">
      <c r="A26" s="133" t="s">
        <v>159</v>
      </c>
      <c r="B26" s="31" t="s">
        <v>160</v>
      </c>
      <c r="C26" s="143"/>
    </row>
    <row r="27" spans="1:5" x14ac:dyDescent="0.3">
      <c r="A27" s="132" t="s">
        <v>205</v>
      </c>
      <c r="B27" s="31" t="s">
        <v>206</v>
      </c>
      <c r="C27" s="80" t="s">
        <v>42</v>
      </c>
      <c r="E27" t="s">
        <v>210</v>
      </c>
    </row>
    <row r="28" spans="1:5" x14ac:dyDescent="0.3">
      <c r="A28" s="132" t="s">
        <v>155</v>
      </c>
      <c r="B28" s="31" t="s">
        <v>156</v>
      </c>
      <c r="C28" s="32" t="s">
        <v>42</v>
      </c>
      <c r="E28" t="s">
        <v>210</v>
      </c>
    </row>
    <row r="30" spans="1:5" x14ac:dyDescent="0.3">
      <c r="A30" s="169" t="s">
        <v>228</v>
      </c>
      <c r="B30" s="31" t="s">
        <v>223</v>
      </c>
      <c r="C30" s="80" t="s">
        <v>42</v>
      </c>
    </row>
    <row r="32" spans="1:5" ht="30.6" x14ac:dyDescent="0.3">
      <c r="A32" s="167" t="s">
        <v>226</v>
      </c>
      <c r="B32" s="31" t="s">
        <v>227</v>
      </c>
      <c r="C32" s="80" t="s">
        <v>42</v>
      </c>
      <c r="D32" s="123" t="s">
        <v>45</v>
      </c>
    </row>
    <row r="33" spans="1:4" ht="30.6" x14ac:dyDescent="0.3">
      <c r="A33" s="132" t="s">
        <v>243</v>
      </c>
      <c r="B33" s="31" t="s">
        <v>244</v>
      </c>
      <c r="C33" s="80" t="s">
        <v>32</v>
      </c>
      <c r="D33" s="123" t="s">
        <v>38</v>
      </c>
    </row>
    <row r="34" spans="1:4" ht="40.799999999999997" x14ac:dyDescent="0.3">
      <c r="A34" s="171" t="s">
        <v>399</v>
      </c>
      <c r="B34" s="206" t="s">
        <v>398</v>
      </c>
      <c r="C34" s="80" t="s">
        <v>42</v>
      </c>
      <c r="D34" s="124" t="s">
        <v>50</v>
      </c>
    </row>
    <row r="35" spans="1:4" ht="30.6" x14ac:dyDescent="0.3">
      <c r="A35" s="171" t="s">
        <v>401</v>
      </c>
      <c r="B35" s="206" t="s">
        <v>402</v>
      </c>
      <c r="C35" s="80" t="s">
        <v>42</v>
      </c>
      <c r="D35" s="124" t="s">
        <v>59</v>
      </c>
    </row>
  </sheetData>
  <sortState xmlns:xlrd2="http://schemas.microsoft.com/office/spreadsheetml/2017/richdata2" ref="A2:C28">
    <sortCondition ref="A2:A28"/>
  </sortState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7FD86B-FBA5-4F2D-A410-257FBADC997F}">
          <x14:formula1>
            <xm:f>Cadastros!$A$2:$A$7</xm:f>
          </x14:formula1>
          <xm:sqref>C10:C28 C30 C32:C35</xm:sqref>
        </x14:dataValidation>
        <x14:dataValidation type="list" allowBlank="1" showInputMessage="1" showErrorMessage="1" xr:uid="{1CC3583E-B98E-436F-991D-D5DA8D5441AE}">
          <x14:formula1>
            <xm:f>Cadastros!$B$2:$B$35</xm:f>
          </x14:formula1>
          <xm:sqref>D32:D35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13</vt:i4>
      </vt:variant>
    </vt:vector>
  </HeadingPairs>
  <TitlesOfParts>
    <vt:vector size="21" baseType="lpstr">
      <vt:lpstr>DEMONSTRATIVO</vt:lpstr>
      <vt:lpstr>EXECUÇÃO</vt:lpstr>
      <vt:lpstr>CONCILIAÇÃO</vt:lpstr>
      <vt:lpstr>PAGAMENTOS SANTANDER</vt:lpstr>
      <vt:lpstr>PAGAMENTOS SEDE</vt:lpstr>
      <vt:lpstr>Planilha1</vt:lpstr>
      <vt:lpstr>Cadastros</vt:lpstr>
      <vt:lpstr>FORNECEDORES</vt:lpstr>
      <vt:lpstr>CONCILIAÇÃO!Area_de_impressao</vt:lpstr>
      <vt:lpstr>DEMONSTRATIVO!Area_de_impressao</vt:lpstr>
      <vt:lpstr>EXECUÇÃO!Area_de_impressao</vt:lpstr>
      <vt:lpstr>'PAGAMENTOS SANTANDER'!Area_de_impressao</vt:lpstr>
      <vt:lpstr>'PAGAMENTOS SEDE'!Area_de_impressao</vt:lpstr>
      <vt:lpstr>CONCILIAÇÃO!Print_Area</vt:lpstr>
      <vt:lpstr>DEMONSTRATIVO!Print_Area</vt:lpstr>
      <vt:lpstr>EXECUÇÃO!Print_Area</vt:lpstr>
      <vt:lpstr>'PAGAMENTOS SANTANDER'!Print_Area</vt:lpstr>
      <vt:lpstr>'PAGAMENTOS SEDE'!Print_Area</vt:lpstr>
      <vt:lpstr>'PAGAMENTOS SANTANDER'!Print_Titles</vt:lpstr>
      <vt:lpstr>'PAGAMENTOS SEDE'!Print_Titles</vt:lpstr>
      <vt:lpstr>'PAGAMENTOS SANTANDER'!Titulos_de_impressao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Works2</dc:creator>
  <cp:keywords/>
  <dc:description/>
  <cp:lastModifiedBy>Jane Moreto</cp:lastModifiedBy>
  <cp:revision/>
  <cp:lastPrinted>2025-05-22T18:06:58Z</cp:lastPrinted>
  <dcterms:created xsi:type="dcterms:W3CDTF">2020-08-14T22:43:24Z</dcterms:created>
  <dcterms:modified xsi:type="dcterms:W3CDTF">2025-05-22T18:07:00Z</dcterms:modified>
  <cp:category/>
  <cp:contentStatus/>
</cp:coreProperties>
</file>